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showInkAnnotation="0" codeName="ThisWorkbook" autoCompressPictures="0"/>
  <workbookProtection workbookAlgorithmName="SHA-512" workbookHashValue="PXUdfw1guR8sOfAgMeOULUu2LgTFSN8QA271jv2jJYlC2QNPOwNXksd0ki9mZoqXC05/vH778l3Mo1GBVUUKtQ==" workbookSaltValue="EnooukjFDlJ7WJ2sSinnoQ==" workbookSpinCount="100000" lockStructure="1"/>
  <bookViews>
    <workbookView xWindow="0" yWindow="465" windowWidth="38400" windowHeight="20475" tabRatio="699" activeTab="7"/>
  </bookViews>
  <sheets>
    <sheet name="1 - Project Information" sheetId="8" r:id="rId1"/>
    <sheet name="2 - Property Staff Interview" sheetId="37" r:id="rId2"/>
    <sheet name="3 - Resilience Assessment" sheetId="1" r:id="rId3"/>
    <sheet name="4 - Energy and Water" sheetId="38" r:id="rId4"/>
    <sheet name="5 - Solar PV Feasibility" sheetId="33" r:id="rId5"/>
    <sheet name="7 - Solar PV Cash Flow" sheetId="35" state="hidden" r:id="rId6"/>
    <sheet name="6 - Solar Storage - REopt" sheetId="36" r:id="rId7"/>
    <sheet name="7 - Recommended Strategies" sheetId="10" r:id="rId8"/>
    <sheet name="Lists" sheetId="4" state="hidden" r:id="rId9"/>
    <sheet name="Conditional Formatting" sheetId="11" state="hidden" r:id="rId10"/>
  </sheets>
  <externalReferences>
    <externalReference r:id="rId11"/>
    <externalReference r:id="rId12"/>
  </externalReferences>
  <definedNames>
    <definedName name="_2008_Energy_Star" localSheetId="1">#REF!</definedName>
    <definedName name="_2008_Energy_Star" localSheetId="3">#REF!</definedName>
    <definedName name="_2008_Energy_Star">#REF!</definedName>
    <definedName name="_xlnm._FilterDatabase" localSheetId="3" hidden="1">'4 - Energy and Water'!#REF!</definedName>
    <definedName name="AptNum" localSheetId="1">#REF!</definedName>
    <definedName name="AptNum" localSheetId="3">#REF!</definedName>
    <definedName name="AptNum">#REF!</definedName>
    <definedName name="AS_I_Apartments" localSheetId="3">'4 - Energy and Water'!#REF!</definedName>
    <definedName name="AS_I_Apartments">#REF!</definedName>
    <definedName name="AS_I_Attics_Roofs" localSheetId="3">'4 - Energy and Water'!#REF!</definedName>
    <definedName name="AS_I_Attics_Roofs">#REF!</definedName>
    <definedName name="AS_I_Basements_Crawlspaces" localSheetId="3">'4 - Energy and Water'!#REF!</definedName>
    <definedName name="AS_I_Basements_Crawlspaces">#REF!</definedName>
    <definedName name="ASI_bsmt_pct" localSheetId="1">#REF!</definedName>
    <definedName name="ASI_bsmt_pct" localSheetId="3">#REF!</definedName>
    <definedName name="ASI_bsmt_pct">#REF!</definedName>
    <definedName name="ASI_bsmt_save_pct" localSheetId="1">#REF!</definedName>
    <definedName name="ASI_bsmt_save_pct" localSheetId="3">#REF!</definedName>
    <definedName name="ASI_bsmt_save_pct">#REF!</definedName>
    <definedName name="ASI_bsmt_savings" localSheetId="1">#REF!</definedName>
    <definedName name="ASI_bsmt_savings" localSheetId="3">#REF!</definedName>
    <definedName name="ASI_bsmt_savings">#REF!</definedName>
    <definedName name="ASI_cav_insul_depth_exist" localSheetId="1">#REF!</definedName>
    <definedName name="ASI_cav_insul_depth_exist">#REF!</definedName>
    <definedName name="ASI_cav_insul_grade_exist" localSheetId="1">#REF!</definedName>
    <definedName name="ASI_cav_insul_grade_exist">#REF!</definedName>
    <definedName name="ASI_cav_insul_matl_exist" localSheetId="1">#REF!</definedName>
    <definedName name="ASI_cav_insul_matl_exist">#REF!</definedName>
    <definedName name="ASI_cav_insul_matl_prop" localSheetId="1">#REF!</definedName>
    <definedName name="ASI_cav_insul_matl_prop">#REF!</definedName>
    <definedName name="ASI_cont_insul_thick_prop" localSheetId="1">#REF!</definedName>
    <definedName name="ASI_cont_insul_thick_prop">#REF!</definedName>
    <definedName name="ASI_env_heat_input" localSheetId="1">#REF!</definedName>
    <definedName name="ASI_env_heat_input">#REF!</definedName>
    <definedName name="ASI_façade_matl" localSheetId="1">#REF!</definedName>
    <definedName name="ASI_façade_matl">#REF!</definedName>
    <definedName name="ASI_fenest_area1" localSheetId="1">#REF!</definedName>
    <definedName name="ASI_fenest_area1">#REF!</definedName>
    <definedName name="ASI_fenest_area2" localSheetId="1">#REF!</definedName>
    <definedName name="ASI_fenest_area2">#REF!</definedName>
    <definedName name="ASI_fenest_area3" localSheetId="1">#REF!</definedName>
    <definedName name="ASI_fenest_area3">#REF!</definedName>
    <definedName name="ASI_fenest_area4" localSheetId="1">#REF!</definedName>
    <definedName name="ASI_fenest_area4">#REF!</definedName>
    <definedName name="ASI_glaze_pct" localSheetId="1">#REF!</definedName>
    <definedName name="ASI_glaze_pct">#REF!</definedName>
    <definedName name="ASI_glaze_save_pct" localSheetId="1">#REF!</definedName>
    <definedName name="ASI_glaze_save_pct">#REF!</definedName>
    <definedName name="ASI_glaze_savings" localSheetId="1">#REF!</definedName>
    <definedName name="ASI_glaze_savings">#REF!</definedName>
    <definedName name="ASI_htg_ssn_hrs" localSheetId="1">#REF!</definedName>
    <definedName name="ASI_htg_ssn_hrs">#REF!</definedName>
    <definedName name="ASI_masonry_rval_exist" localSheetId="1">#REF!</definedName>
    <definedName name="ASI_masonry_rval_exist">#REF!</definedName>
    <definedName name="ASI_masonry_rval_prop" localSheetId="1">#REF!</definedName>
    <definedName name="ASI_masonry_rval_prop">#REF!</definedName>
    <definedName name="ASI_mdl_loss_all_glaze_exist" localSheetId="1">#REF!</definedName>
    <definedName name="ASI_mdl_loss_all_glaze_exist">#REF!</definedName>
    <definedName name="ASI_mdl_loss_all_glaze_prop" localSheetId="1">#REF!</definedName>
    <definedName name="ASI_mdl_loss_all_glaze_prop">#REF!</definedName>
    <definedName name="ASI_mdl_loss_all_roofs_prop" localSheetId="1">#REF!</definedName>
    <definedName name="ASI_mdl_loss_all_roofs_prop">#REF!</definedName>
    <definedName name="ASI_mdl_loss_all_walls_prop" localSheetId="1">#REF!</definedName>
    <definedName name="ASI_mdl_loss_all_walls_prop">#REF!</definedName>
    <definedName name="ASI_mdl_loss_bsmt_exist" localSheetId="1">#REF!</definedName>
    <definedName name="ASI_mdl_loss_bsmt_exist">#REF!</definedName>
    <definedName name="ASI_mdl_loss_bsmt_prop" localSheetId="1">#REF!</definedName>
    <definedName name="ASI_mdl_loss_bsmt_prop">#REF!</definedName>
    <definedName name="ASI_mdl_loss_glazing1_exist" localSheetId="1">#REF!</definedName>
    <definedName name="ASI_mdl_loss_glazing1_exist">#REF!</definedName>
    <definedName name="ASI_mdl_loss_glazing1_prop" localSheetId="1">#REF!</definedName>
    <definedName name="ASI_mdl_loss_glazing1_prop">#REF!</definedName>
    <definedName name="ASI_mdl_loss_roof1_prop" localSheetId="1">#REF!</definedName>
    <definedName name="ASI_mdl_loss_roof1_prop">#REF!</definedName>
    <definedName name="ASI_mdl_loss_wall1_prop" localSheetId="1">#REF!</definedName>
    <definedName name="ASI_mdl_loss_wall1_prop">#REF!</definedName>
    <definedName name="ASI_mdl_total_loss_exist" localSheetId="1">#REF!</definedName>
    <definedName name="ASI_mdl_total_loss_exist">#REF!</definedName>
    <definedName name="ASI_mdl_total_loss_prop" localSheetId="1">#REF!</definedName>
    <definedName name="ASI_mdl_total_loss_prop">#REF!</definedName>
    <definedName name="ASI_mtl_cf" localSheetId="1">#REF!</definedName>
    <definedName name="ASI_mtl_cf">#REF!</definedName>
    <definedName name="ASI_net_wall_area1_2_3_4…" localSheetId="1">#REF!</definedName>
    <definedName name="ASI_net_wall_area1_2_3_4…">#REF!</definedName>
    <definedName name="ASI_r_airfilm_ext" localSheetId="1">#REF!</definedName>
    <definedName name="ASI_r_airfilm_ext">#REF!</definedName>
    <definedName name="ASI_r_airfilm_int" localSheetId="1">#REF!</definedName>
    <definedName name="ASI_r_airfilm_int">#REF!</definedName>
    <definedName name="ASI_r_cav_insul_perc" localSheetId="1">#REF!</definedName>
    <definedName name="ASI_r_cav_insul_perc">#REF!</definedName>
    <definedName name="ASI_r_cav_insul_perin" localSheetId="1">#REF!</definedName>
    <definedName name="ASI_r_cav_insul_perin">#REF!</definedName>
    <definedName name="ASI_r_cavity_exist" localSheetId="1">#REF!</definedName>
    <definedName name="ASI_r_cavity_exist">#REF!</definedName>
    <definedName name="ASI_r_cavity_insul_exist" localSheetId="1">#REF!</definedName>
    <definedName name="ASI_r_cavity_insul_exist">#REF!</definedName>
    <definedName name="ASI_r_cavity_mtl" localSheetId="1">#REF!</definedName>
    <definedName name="ASI_r_cavity_mtl">#REF!</definedName>
    <definedName name="ASI_r_cavity_uninsul_exist" localSheetId="1">#REF!</definedName>
    <definedName name="ASI_r_cavity_uninsul_exist">#REF!</definedName>
    <definedName name="ASI_r_cavity_wood" localSheetId="1">#REF!</definedName>
    <definedName name="ASI_r_cavity_wood">#REF!</definedName>
    <definedName name="ASI_r_fac" localSheetId="1">#REF!</definedName>
    <definedName name="ASI_r_fac">#REF!</definedName>
    <definedName name="ASI_r_gyp" localSheetId="1">#REF!</definedName>
    <definedName name="ASI_r_gyp">#REF!</definedName>
    <definedName name="ASI_r_sheath" localSheetId="1">#REF!</definedName>
    <definedName name="ASI_r_sheath">#REF!</definedName>
    <definedName name="ASI_r_stud_exist" localSheetId="1">#REF!</definedName>
    <definedName name="ASI_r_stud_exist">#REF!</definedName>
    <definedName name="ASI_r_uninsul" localSheetId="1">#REF!</definedName>
    <definedName name="ASI_r_uninsul">#REF!</definedName>
    <definedName name="ASI_r_wall_exist" localSheetId="1">#REF!</definedName>
    <definedName name="ASI_r_wall_exist">#REF!</definedName>
    <definedName name="ASI_r_wall1_prop" localSheetId="1">#REF!</definedName>
    <definedName name="ASI_r_wall1_prop">#REF!</definedName>
    <definedName name="ASI_r_wd_stud_perin" localSheetId="1">#REF!</definedName>
    <definedName name="ASI_r_wd_stud_perin">#REF!</definedName>
    <definedName name="ASI_r_window_exist" localSheetId="1">#REF!</definedName>
    <definedName name="ASI_r_window_exist">#REF!</definedName>
    <definedName name="ASI_roof_area1" localSheetId="1">#REF!</definedName>
    <definedName name="ASI_roof_area1">#REF!</definedName>
    <definedName name="ASI_roof_factor" localSheetId="1">#REF!</definedName>
    <definedName name="ASI_roof_factor">#REF!</definedName>
    <definedName name="ASI_roof_pct" localSheetId="1">#REF!</definedName>
    <definedName name="ASI_roof_pct">#REF!</definedName>
    <definedName name="ASI_roof_r_exist" localSheetId="1">#REF!</definedName>
    <definedName name="ASI_roof_r_exist">#REF!</definedName>
    <definedName name="ASI_roof_r_prop" localSheetId="1">#REF!</definedName>
    <definedName name="ASI_roof_r_prop">#REF!</definedName>
    <definedName name="ASI_roof_save_pct" localSheetId="1">#REF!</definedName>
    <definedName name="ASI_roof_save_pct">#REF!</definedName>
    <definedName name="ASI_roof_savings" localSheetId="1">#REF!</definedName>
    <definedName name="ASI_roof_savings">#REF!</definedName>
    <definedName name="ASI_stud_depth" localSheetId="1">#REF!</definedName>
    <definedName name="ASI_stud_depth">#REF!</definedName>
    <definedName name="ASI_stud_matl" localSheetId="1">#REF!</definedName>
    <definedName name="ASI_stud_matl">#REF!</definedName>
    <definedName name="ASI_stud_space" localSheetId="1">#REF!</definedName>
    <definedName name="ASI_stud_space">#REF!</definedName>
    <definedName name="ASI_total_env_savings" localSheetId="1">#REF!</definedName>
    <definedName name="ASI_total_env_savings">#REF!</definedName>
    <definedName name="ASI_u_factor_exist" localSheetId="1">#REF!</definedName>
    <definedName name="ASI_u_factor_exist">#REF!</definedName>
    <definedName name="ASI_uninsul_fract" localSheetId="1">#REF!</definedName>
    <definedName name="ASI_uninsul_fract">#REF!</definedName>
    <definedName name="ASI_wall_area1" localSheetId="1">#REF!</definedName>
    <definedName name="ASI_wall_area1">#REF!</definedName>
    <definedName name="ASI_wall_area2" localSheetId="1">#REF!</definedName>
    <definedName name="ASI_wall_area2">#REF!</definedName>
    <definedName name="ASI_wall_area3" localSheetId="1">#REF!</definedName>
    <definedName name="ASI_wall_area3">#REF!</definedName>
    <definedName name="ASI_wall_area4" localSheetId="1">#REF!</definedName>
    <definedName name="ASI_wall_area4">#REF!</definedName>
    <definedName name="ASI_wall_pct" localSheetId="1">#REF!</definedName>
    <definedName name="ASI_wall_pct">#REF!</definedName>
    <definedName name="ASI_wall_save_pct" localSheetId="1">#REF!</definedName>
    <definedName name="ASI_wall_save_pct">#REF!</definedName>
    <definedName name="ASI_wall_savings" localSheetId="1">#REF!</definedName>
    <definedName name="ASI_wall_savings">#REF!</definedName>
    <definedName name="ASI_wall_type" localSheetId="1">#REF!</definedName>
    <definedName name="ASI_wall_type">#REF!</definedName>
    <definedName name="ASI_window_r_exist" localSheetId="1">#REF!</definedName>
    <definedName name="ASI_window_r_exist">#REF!</definedName>
    <definedName name="ASI_wood_ff" localSheetId="1">#REF!</definedName>
    <definedName name="ASI_wood_ff">#REF!</definedName>
    <definedName name="avg_overheat" localSheetId="1">#REF!</definedName>
    <definedName name="avg_overheat">#REF!</definedName>
    <definedName name="BdrmNum" localSheetId="1">#REF!</definedName>
    <definedName name="BdrmNum">#REF!</definedName>
    <definedName name="Btu_to_galoil" localSheetId="3">#REF!</definedName>
    <definedName name="Btu_to_galoil">#REF!</definedName>
    <definedName name="btu_to_kwh" localSheetId="3">#REF!</definedName>
    <definedName name="btu_to_kwh">#REF!</definedName>
    <definedName name="btu_to_MilBtu" localSheetId="3">#REF!</definedName>
    <definedName name="btu_to_MilBtu">#REF!</definedName>
    <definedName name="btu_to_therm" localSheetId="3">#REF!</definedName>
    <definedName name="btu_to_therm">#REF!</definedName>
    <definedName name="Btuh_kW" localSheetId="3">#REF!</definedName>
    <definedName name="Btuh_kW">#REF!</definedName>
    <definedName name="Btuh_to_kw" localSheetId="3">#REF!</definedName>
    <definedName name="Btuh_to_kw">#REF!</definedName>
    <definedName name="ccf_to_btu" localSheetId="3">#REF!</definedName>
    <definedName name="ccf_to_btu">#REF!</definedName>
    <definedName name="Common_Only" localSheetId="1">#REF!</definedName>
    <definedName name="Common_Only" localSheetId="3">#REF!</definedName>
    <definedName name="Common_Only">#REF!</definedName>
    <definedName name="ConditionedArea" localSheetId="1">#REF!</definedName>
    <definedName name="ConditionedArea">#REF!</definedName>
    <definedName name="const_zone_flow" localSheetId="3">#REF!</definedName>
    <definedName name="const_zone_flow">#REF!</definedName>
    <definedName name="cooling_season_end_exist" localSheetId="1">#REF!</definedName>
    <definedName name="cooling_season_end_exist" localSheetId="3">#REF!</definedName>
    <definedName name="cooling_season_end_exist">#REF!</definedName>
    <definedName name="cooling_season_end_proposed" localSheetId="1">#REF!</definedName>
    <definedName name="cooling_season_end_proposed">#REF!</definedName>
    <definedName name="cooling_season_strt_exist" localSheetId="1">#REF!</definedName>
    <definedName name="cooling_season_strt_exist">#REF!</definedName>
    <definedName name="cooling_season_strt_proposed" localSheetId="1">#REF!</definedName>
    <definedName name="cooling_season_strt_proposed">#REF!</definedName>
    <definedName name="cwash_comm" localSheetId="1">#REF!</definedName>
    <definedName name="cwash_comm">#REF!</definedName>
    <definedName name="cwash_comm_inunit" localSheetId="1">#REF!</definedName>
    <definedName name="cwash_comm_inunit">#REF!</definedName>
    <definedName name="cwash_dhw_eff" localSheetId="1">#REF!</definedName>
    <definedName name="cwash_dhw_eff">#REF!</definedName>
    <definedName name="cwash_dhw_nrg_elec_exist" localSheetId="1">#REF!</definedName>
    <definedName name="cwash_dhw_nrg_elec_exist">#REF!</definedName>
    <definedName name="cwash_dhw_nrg_elec_prop" localSheetId="1">#REF!</definedName>
    <definedName name="cwash_dhw_nrg_elec_prop">#REF!</definedName>
    <definedName name="cwash_dhw_nrg_gas_exist" localSheetId="1">#REF!</definedName>
    <definedName name="cwash_dhw_nrg_gas_exist">#REF!</definedName>
    <definedName name="cwash_dhw_nrg_gas_prop" localSheetId="1">#REF!</definedName>
    <definedName name="cwash_dhw_nrg_gas_prop">#REF!</definedName>
    <definedName name="cwash_dhw_perc_elec" localSheetId="1">#REF!</definedName>
    <definedName name="cwash_dhw_perc_elec">#REF!</definedName>
    <definedName name="cwash_dry_nrg_elec_exist" localSheetId="1">#REF!</definedName>
    <definedName name="cwash_dry_nrg_elec_exist">#REF!</definedName>
    <definedName name="cwash_dry_nrg_elec_prop" localSheetId="1">#REF!</definedName>
    <definedName name="cwash_dry_nrg_elec_prop">#REF!</definedName>
    <definedName name="cwash_dry_nrg_gas_exist" localSheetId="1">#REF!</definedName>
    <definedName name="cwash_dry_nrg_gas_exist">#REF!</definedName>
    <definedName name="cwash_dry_nrg_gas_prop" localSheetId="1">#REF!</definedName>
    <definedName name="cwash_dry_nrg_gas_prop">#REF!</definedName>
    <definedName name="cwash_elec_per_yr_exist" localSheetId="1">#REF!</definedName>
    <definedName name="cwash_elec_per_yr_exist">#REF!</definedName>
    <definedName name="cwash_elec_per_yr_prop" localSheetId="1">#REF!</definedName>
    <definedName name="cwash_elec_per_yr_prop">#REF!</definedName>
    <definedName name="cwash_elec_save" localSheetId="1">#REF!</definedName>
    <definedName name="cwash_elec_save">#REF!</definedName>
    <definedName name="cwash_es_washer_ann_elec" localSheetId="1">#REF!</definedName>
    <definedName name="cwash_es_washer_ann_elec">#REF!</definedName>
    <definedName name="cwash_gas_save" localSheetId="1">#REF!</definedName>
    <definedName name="cwash_gas_save">#REF!</definedName>
    <definedName name="cwash_inunit" localSheetId="1">#REF!</definedName>
    <definedName name="cwash_inunit">#REF!</definedName>
    <definedName name="cwash_laundry_loc" localSheetId="1">#REF!</definedName>
    <definedName name="cwash_laundry_loc">#REF!</definedName>
    <definedName name="cwash_mach_nrg_elec_exist" localSheetId="1">#REF!</definedName>
    <definedName name="cwash_mach_nrg_elec_exist">#REF!</definedName>
    <definedName name="cwash_mach_nrg_elec_prop" localSheetId="1">#REF!</definedName>
    <definedName name="cwash_mach_nrg_elec_prop">#REF!</definedName>
    <definedName name="cwash_mach_perc_elec" localSheetId="1">#REF!</definedName>
    <definedName name="cwash_mach_perc_elec">#REF!</definedName>
    <definedName name="cwash_mef_exist" localSheetId="1">#REF!</definedName>
    <definedName name="cwash_mef_exist">#REF!</definedName>
    <definedName name="cwash_number_washers" localSheetId="1">#REF!</definedName>
    <definedName name="cwash_number_washers">#REF!</definedName>
    <definedName name="cwash_perc_dried" localSheetId="1">#REF!</definedName>
    <definedName name="cwash_perc_dried">#REF!</definedName>
    <definedName name="cwash_ref_annual_loads" localSheetId="1">#REF!</definedName>
    <definedName name="cwash_ref_annual_loads">#REF!</definedName>
    <definedName name="cwash_tot_elec_exist" localSheetId="1">#REF!</definedName>
    <definedName name="cwash_tot_elec_exist">#REF!</definedName>
    <definedName name="cwash_tot_elec_prop" localSheetId="1">#REF!</definedName>
    <definedName name="cwash_tot_elec_prop">#REF!</definedName>
    <definedName name="cwash_washer_ann_elec" localSheetId="1">#REF!</definedName>
    <definedName name="cwash_washer_ann_elec">#REF!</definedName>
    <definedName name="cwash_washer_cap" localSheetId="1">#REF!</definedName>
    <definedName name="cwash_washer_cap">#REF!</definedName>
    <definedName name="cwash_washer_mef" localSheetId="1">#REF!</definedName>
    <definedName name="cwash_washer_mef">#REF!</definedName>
    <definedName name="cwash_washer_wf" localSheetId="1">#REF!</definedName>
    <definedName name="cwash_washer_wf">#REF!</definedName>
    <definedName name="cwash_washer_wf." localSheetId="1">#REF!</definedName>
    <definedName name="cwash_washer_wf.">#REF!</definedName>
    <definedName name="cwash_wf_exist" localSheetId="1">#REF!</definedName>
    <definedName name="cwash_wf_exist">#REF!</definedName>
    <definedName name="cwash_wtr_exist" localSheetId="1">#REF!</definedName>
    <definedName name="cwash_wtr_exist">#REF!</definedName>
    <definedName name="cwash_wtr_prop" localSheetId="1">#REF!</definedName>
    <definedName name="cwash_wtr_prop">#REF!</definedName>
    <definedName name="cwash_wtr_save" localSheetId="1">#REF!</definedName>
    <definedName name="cwash_wtr_save">#REF!</definedName>
    <definedName name="cwash_yr_laundry_loads" localSheetId="1">#REF!</definedName>
    <definedName name="cwash_yr_laundry_loads">#REF!</definedName>
    <definedName name="D_rate" localSheetId="4">[1]Inputs!$G$6</definedName>
    <definedName name="day_to_hr" localSheetId="3">#REF!</definedName>
    <definedName name="day_to_hr">#REF!</definedName>
    <definedName name="day_to_min" localSheetId="3">#REF!</definedName>
    <definedName name="day_to_min">#REF!</definedName>
    <definedName name="day_to_scnd" localSheetId="3">#REF!</definedName>
    <definedName name="day_to_scnd">#REF!</definedName>
    <definedName name="days_to_week" localSheetId="3">#REF!</definedName>
    <definedName name="days_to_week">#REF!</definedName>
    <definedName name="days_to_yr" localSheetId="3">#REF!</definedName>
    <definedName name="days_to_yr">#REF!</definedName>
    <definedName name="DHW_Type" localSheetId="1">#REF!</definedName>
    <definedName name="DHW_Type" localSheetId="3">#REF!</definedName>
    <definedName name="DHW_Type">#REF!</definedName>
    <definedName name="dry_capacity" localSheetId="1">#REF!</definedName>
    <definedName name="dry_capacity">#REF!</definedName>
    <definedName name="dry_CEF" localSheetId="1">#REF!</definedName>
    <definedName name="dry_CEF">#REF!</definedName>
    <definedName name="dry_CEF_exist" localSheetId="1">#REF!</definedName>
    <definedName name="dry_CEF_exist">#REF!</definedName>
    <definedName name="dry_CEF_prop" localSheetId="1">#REF!</definedName>
    <definedName name="dry_CEF_prop">#REF!</definedName>
    <definedName name="dry_heating" localSheetId="1">#REF!</definedName>
    <definedName name="dry_heating">#REF!</definedName>
    <definedName name="dry_load_exist" localSheetId="1">#REF!</definedName>
    <definedName name="dry_load_exist">#REF!</definedName>
    <definedName name="dry_load_prop" localSheetId="1">#REF!</definedName>
    <definedName name="dry_load_prop">#REF!</definedName>
    <definedName name="dry_loadnum" localSheetId="1">#REF!</definedName>
    <definedName name="dry_loadnum">#REF!</definedName>
    <definedName name="dry_loadnum_exist" localSheetId="1">#REF!</definedName>
    <definedName name="dry_loadnum_exist">#REF!</definedName>
    <definedName name="dry_loadnum_prop" localSheetId="1">#REF!</definedName>
    <definedName name="dry_loadnum_prop">#REF!</definedName>
    <definedName name="dry_mach" localSheetId="1">#REF!</definedName>
    <definedName name="dry_mach">#REF!</definedName>
    <definedName name="dry_num" localSheetId="1">#REF!</definedName>
    <definedName name="dry_num">#REF!</definedName>
    <definedName name="dry_weeks" localSheetId="1">#REF!</definedName>
    <definedName name="dry_weeks">#REF!</definedName>
    <definedName name="DryerType" localSheetId="1">#REF!</definedName>
    <definedName name="DryerType">#REF!</definedName>
    <definedName name="dwash_annual_cycle" localSheetId="1">#REF!</definedName>
    <definedName name="dwash_annual_cycle">#REF!</definedName>
    <definedName name="dwash_dhw_eff" localSheetId="1">#REF!</definedName>
    <definedName name="dwash_dhw_eff">#REF!</definedName>
    <definedName name="dwash_dhw_fuel_type" localSheetId="1">#REF!</definedName>
    <definedName name="dwash_dhw_fuel_type">#REF!</definedName>
    <definedName name="dwash_elec_savings" localSheetId="1">#REF!</definedName>
    <definedName name="dwash_elec_savings">#REF!</definedName>
    <definedName name="dwash_elec_used_exist" localSheetId="1">#REF!</definedName>
    <definedName name="dwash_elec_used_exist">#REF!</definedName>
    <definedName name="dwash_elec_used_prop" localSheetId="1">#REF!</definedName>
    <definedName name="dwash_elec_used_prop">#REF!</definedName>
    <definedName name="dwash_gas_savings" localSheetId="1">#REF!</definedName>
    <definedName name="dwash_gas_savings">#REF!</definedName>
    <definedName name="dwash_gas_used_exist" localSheetId="1">#REF!</definedName>
    <definedName name="dwash_gas_used_exist">#REF!</definedName>
    <definedName name="dwash_gas_used_prop" localSheetId="1">#REF!</definedName>
    <definedName name="dwash_gas_used_prop">#REF!</definedName>
    <definedName name="dwash_htg_nrg_elec_exist" localSheetId="1">#REF!</definedName>
    <definedName name="dwash_htg_nrg_elec_exist">#REF!</definedName>
    <definedName name="dwash_htg_nrg_elec_prop" localSheetId="1">#REF!</definedName>
    <definedName name="dwash_htg_nrg_elec_prop">#REF!</definedName>
    <definedName name="dwash_htg_nrg_gas_exist" localSheetId="1">#REF!</definedName>
    <definedName name="dwash_htg_nrg_gas_exist">#REF!</definedName>
    <definedName name="dwash_htg_nrg_gas_prop" localSheetId="1">#REF!</definedName>
    <definedName name="dwash_htg_nrg_gas_prop">#REF!</definedName>
    <definedName name="dwash_lifetime" localSheetId="1">#REF!</definedName>
    <definedName name="dwash_lifetime">#REF!</definedName>
    <definedName name="dwash_machine_nrg_exist" localSheetId="1">#REF!</definedName>
    <definedName name="dwash_machine_nrg_exist">#REF!</definedName>
    <definedName name="dwash_machine_nrg_prop" localSheetId="1">#REF!</definedName>
    <definedName name="dwash_machine_nrg_prop">#REF!</definedName>
    <definedName name="dwash_model_elec_usage" localSheetId="1">#REF!</definedName>
    <definedName name="dwash_model_elec_usage">#REF!</definedName>
    <definedName name="dwash_model_wtr_usage" localSheetId="1">#REF!</definedName>
    <definedName name="dwash_model_wtr_usage">#REF!</definedName>
    <definedName name="dwash_num" localSheetId="1">#REF!</definedName>
    <definedName name="dwash_num">#REF!</definedName>
    <definedName name="dwash_pct_energy_wtr_htg" localSheetId="1">#REF!</definedName>
    <definedName name="dwash_pct_energy_wtr_htg">#REF!</definedName>
    <definedName name="dwash_type" localSheetId="1">#REF!</definedName>
    <definedName name="dwash_type">#REF!</definedName>
    <definedName name="dwash_unit_elec_usage" localSheetId="1">#REF!</definedName>
    <definedName name="dwash_unit_elec_usage">#REF!</definedName>
    <definedName name="dwash_unit_wtr_usage" localSheetId="1">#REF!</definedName>
    <definedName name="dwash_unit_wtr_usage">#REF!</definedName>
    <definedName name="dwash_water_savings" localSheetId="1">#REF!</definedName>
    <definedName name="dwash_water_savings">#REF!</definedName>
    <definedName name="dwash_weekly_cycles" localSheetId="1">#REF!</definedName>
    <definedName name="dwash_weekly_cycles">#REF!</definedName>
    <definedName name="dwash_weeks_used" localSheetId="1">#REF!</definedName>
    <definedName name="dwash_weeks_used">#REF!</definedName>
    <definedName name="dwash_wtr_used_exist" localSheetId="1">#REF!</definedName>
    <definedName name="dwash_wtr_used_exist">#REF!</definedName>
    <definedName name="dwash_wtr_used_prop" localSheetId="1">#REF!</definedName>
    <definedName name="dwash_wtr_used_prop">#REF!</definedName>
    <definedName name="E_rate" localSheetId="4">[1]Inputs!$G$7</definedName>
    <definedName name="E_site_to_source" localSheetId="3">#REF!</definedName>
    <definedName name="E_site_to_source">#REF!</definedName>
    <definedName name="ESS_OM_Cost_Escalator" localSheetId="1">#REF!</definedName>
    <definedName name="ESS_OM_Cost_Escalator" localSheetId="3">#REF!</definedName>
    <definedName name="ESS_OM_Cost_Escalator">#REF!</definedName>
    <definedName name="ESS_Replacement_Cost" localSheetId="1">#REF!</definedName>
    <definedName name="ESS_Replacement_Cost" localSheetId="3">#REF!</definedName>
    <definedName name="ESS_Replacement_Cost">#REF!</definedName>
    <definedName name="Exist_boiler_eff" localSheetId="1">#REF!</definedName>
    <definedName name="Exist_boiler_eff">#REF!</definedName>
    <definedName name="Fed_Income_Tax_Rate" localSheetId="1">#REF!</definedName>
    <definedName name="Fed_Income_Tax_Rate">#REF!</definedName>
    <definedName name="fridg_current_total_usage" localSheetId="1">#REF!</definedName>
    <definedName name="fridg_current_total_usage">#REF!</definedName>
    <definedName name="fridg_current_usage" localSheetId="1">#REF!</definedName>
    <definedName name="fridg_current_usage">#REF!</definedName>
    <definedName name="fridg_default_to_actual" localSheetId="1">#REF!</definedName>
    <definedName name="fridg_default_to_actual">#REF!</definedName>
    <definedName name="fridg_ES_tier" localSheetId="1">#REF!</definedName>
    <definedName name="fridg_ES_tier">#REF!</definedName>
    <definedName name="fridg_manuf_year" localSheetId="1">#REF!</definedName>
    <definedName name="fridg_manuf_year">#REF!</definedName>
    <definedName name="fridg_new_total_usage" localSheetId="1">#REF!</definedName>
    <definedName name="fridg_new_total_usage">#REF!</definedName>
    <definedName name="fridg_new_usage" localSheetId="1">#REF!</definedName>
    <definedName name="fridg_new_usage">#REF!</definedName>
    <definedName name="fridg_num" localSheetId="1">#REF!</definedName>
    <definedName name="fridg_num">#REF!</definedName>
    <definedName name="fridg_size" localSheetId="1">#REF!</definedName>
    <definedName name="fridg_size">#REF!</definedName>
    <definedName name="fridg_total_energy_saved" localSheetId="1">#REF!</definedName>
    <definedName name="fridg_total_energy_saved">#REF!</definedName>
    <definedName name="G_site_to_source" localSheetId="3">#REF!</definedName>
    <definedName name="G_site_to_source">#REF!</definedName>
    <definedName name="galoil_to_Btu" localSheetId="3">#REF!</definedName>
    <definedName name="galoil_to_Btu">#REF!</definedName>
    <definedName name="galoil_to_MilBtu" localSheetId="3">#REF!</definedName>
    <definedName name="galoil_to_MilBtu">#REF!</definedName>
    <definedName name="GalW_to_lbs" localSheetId="3">#REF!</definedName>
    <definedName name="GalW_to_lbs">#REF!</definedName>
    <definedName name="HC_bhp_exist" localSheetId="1">#REF!</definedName>
    <definedName name="HC_bhp_exist" localSheetId="3">#REF!</definedName>
    <definedName name="HC_bhp_exist">#REF!</definedName>
    <definedName name="HC_control_save" localSheetId="1">#REF!</definedName>
    <definedName name="HC_control_save">#REF!</definedName>
    <definedName name="HC_eff_exist" localSheetId="1">#REF!</definedName>
    <definedName name="HC_eff_exist">#REF!</definedName>
    <definedName name="HC_hrs_htgssn" localSheetId="1">#REF!</definedName>
    <definedName name="HC_hrs_htgssn">#REF!</definedName>
    <definedName name="HC_hrs_wwsd_exist" localSheetId="1">#REF!</definedName>
    <definedName name="HC_hrs_wwsd_exist">#REF!</definedName>
    <definedName name="HC_hrs_wwsd_htgssn_exist" localSheetId="1">#REF!</definedName>
    <definedName name="HC_hrs_wwsd_htgssn_exist">#REF!</definedName>
    <definedName name="HC_hrs_wwsd_htgssn_prop" localSheetId="1">#REF!</definedName>
    <definedName name="HC_hrs_wwsd_htgssn_prop">#REF!</definedName>
    <definedName name="HC_hrs_wwsd_prop" localSheetId="1">#REF!</definedName>
    <definedName name="HC_hrs_wwsd_prop">#REF!</definedName>
    <definedName name="HC_kw_draw_exist" localSheetId="1">#REF!</definedName>
    <definedName name="HC_kw_draw_exist">#REF!</definedName>
    <definedName name="HC_load_exist" localSheetId="1">#REF!</definedName>
    <definedName name="HC_load_exist">#REF!</definedName>
    <definedName name="HC_mtr_class" localSheetId="1">#REF!</definedName>
    <definedName name="HC_mtr_class">#REF!</definedName>
    <definedName name="HC_perc_save_high" localSheetId="1">#REF!</definedName>
    <definedName name="HC_perc_save_high">#REF!</definedName>
    <definedName name="HC_perc_save_low" localSheetId="1">#REF!</definedName>
    <definedName name="HC_perc_save_low">#REF!</definedName>
    <definedName name="HC_pump_gpm" localSheetId="1">#REF!</definedName>
    <definedName name="HC_pump_gpm">#REF!</definedName>
    <definedName name="HC_pump_head" localSheetId="1">#REF!</definedName>
    <definedName name="HC_pump_head">#REF!</definedName>
    <definedName name="HC_pump_hp_exist" localSheetId="1">#REF!</definedName>
    <definedName name="HC_pump_hp_exist">#REF!</definedName>
    <definedName name="HC_ttl_save_high" localSheetId="1">#REF!</definedName>
    <definedName name="HC_ttl_save_high">#REF!</definedName>
    <definedName name="HC_ttl_save_low" localSheetId="1">#REF!</definedName>
    <definedName name="HC_ttl_save_low">#REF!</definedName>
    <definedName name="HC_vsd_save_high" localSheetId="1">#REF!</definedName>
    <definedName name="HC_vsd_save_high">#REF!</definedName>
    <definedName name="HC_vsd_save_low" localSheetId="1">#REF!</definedName>
    <definedName name="HC_vsd_save_low">#REF!</definedName>
    <definedName name="HC_wwsd_temp_exist" localSheetId="1">#REF!</definedName>
    <definedName name="HC_wwsd_temp_exist">#REF!</definedName>
    <definedName name="HC_wwsd_temp_prop" localSheetId="1">#REF!</definedName>
    <definedName name="HC_wwsd_temp_prop">#REF!</definedName>
    <definedName name="Headers" localSheetId="3">'4 - Energy and Water'!#REF!</definedName>
    <definedName name="Headers">#REF!</definedName>
    <definedName name="heat_eff" localSheetId="1">#REF!</definedName>
    <definedName name="heat_eff" localSheetId="3">#REF!</definedName>
    <definedName name="heat_eff">#REF!</definedName>
    <definedName name="heat_season_end" localSheetId="1">#REF!</definedName>
    <definedName name="heat_season_end" localSheetId="3">#REF!</definedName>
    <definedName name="heat_season_end">#REF!</definedName>
    <definedName name="heat_season_end_existing" localSheetId="1">#REF!</definedName>
    <definedName name="heat_season_end_existing">#REF!</definedName>
    <definedName name="heat_season_end_proposed" localSheetId="1">#REF!</definedName>
    <definedName name="heat_season_end_proposed">#REF!</definedName>
    <definedName name="heat_season_strt" localSheetId="1">#REF!</definedName>
    <definedName name="heat_season_strt">#REF!</definedName>
    <definedName name="heat_season_strt_existing" localSheetId="1">#REF!</definedName>
    <definedName name="heat_season_strt_existing">#REF!</definedName>
    <definedName name="heat_season_strt_proposed" localSheetId="1">#REF!</definedName>
    <definedName name="heat_season_strt_proposed">#REF!</definedName>
    <definedName name="Heat_Type" localSheetId="1">#REF!</definedName>
    <definedName name="Heat_Type">#REF!</definedName>
    <definedName name="Heating___Cooling_Equipment" localSheetId="3">'4 - Energy and Water'!#REF!</definedName>
    <definedName name="Heating___Cooling_Equipment">#REF!</definedName>
    <definedName name="Heating_Controls" localSheetId="3">'4 - Energy and Water'!#REF!</definedName>
    <definedName name="Heating_Controls">#REF!</definedName>
    <definedName name="Heating_Equipment" localSheetId="3">'4 - Energy and Water'!#REF!</definedName>
    <definedName name="Heating_Equipment">#REF!</definedName>
    <definedName name="heating_pump_type" localSheetId="1">#REF!</definedName>
    <definedName name="heating_pump_type" localSheetId="3">#REF!</definedName>
    <definedName name="heating_pump_type">#REF!</definedName>
    <definedName name="hp_kW" localSheetId="3">#REF!</definedName>
    <definedName name="hp_kW">#REF!</definedName>
    <definedName name="hp_to_kw" localSheetId="3">#REF!</definedName>
    <definedName name="hp_to_kw">#REF!</definedName>
    <definedName name="hrs_to_day" localSheetId="3">#REF!</definedName>
    <definedName name="hrs_to_day">#REF!</definedName>
    <definedName name="hrs_to_min" localSheetId="3">#REF!</definedName>
    <definedName name="hrs_to_min">#REF!</definedName>
    <definedName name="hrs_to_scnd" localSheetId="3">#REF!</definedName>
    <definedName name="hrs_to_scnd">#REF!</definedName>
    <definedName name="hrs_to_week" localSheetId="3">#REF!</definedName>
    <definedName name="hrs_to_week">#REF!</definedName>
    <definedName name="hrs_to_yr" localSheetId="3">#REF!</definedName>
    <definedName name="hrs_to_yr">#REF!</definedName>
    <definedName name="I_rate" localSheetId="1">#REF!</definedName>
    <definedName name="I_rate" localSheetId="3">#REF!</definedName>
    <definedName name="I_rate">#REF!</definedName>
    <definedName name="Installed_ESS_ASP" localSheetId="1">#REF!</definedName>
    <definedName name="Installed_ESS_ASP">#REF!</definedName>
    <definedName name="Installed_PV_ASP" localSheetId="1">#REF!</definedName>
    <definedName name="Installed_PV_ASP">#REF!</definedName>
    <definedName name="Insurance_Escalator" localSheetId="1">#REF!</definedName>
    <definedName name="Insurance_Escalator">#REF!</definedName>
    <definedName name="Insurance_Rate" localSheetId="1">#REF!</definedName>
    <definedName name="Insurance_Rate">#REF!</definedName>
    <definedName name="ITC_Rate" localSheetId="1">#REF!</definedName>
    <definedName name="ITC_Rate">#REF!</definedName>
    <definedName name="kW_Btuh" localSheetId="3">#REF!</definedName>
    <definedName name="kW_Btuh">#REF!</definedName>
    <definedName name="kW_hp" localSheetId="3">#REF!</definedName>
    <definedName name="kW_hp">#REF!</definedName>
    <definedName name="kw_to_Btuh" localSheetId="3">#REF!</definedName>
    <definedName name="kw_to_Btuh">#REF!</definedName>
    <definedName name="kw_to_hp" localSheetId="3">#REF!</definedName>
    <definedName name="kw_to_hp">#REF!</definedName>
    <definedName name="kw_to_milBtu" localSheetId="3">#REF!</definedName>
    <definedName name="kw_to_milBtu">#REF!</definedName>
    <definedName name="kw_to_W" localSheetId="3">#REF!</definedName>
    <definedName name="kw_to_W">#REF!</definedName>
    <definedName name="kwh_to_btu" localSheetId="3">#REF!</definedName>
    <definedName name="kwh_to_btu">#REF!</definedName>
    <definedName name="kwh_to_kbtu" localSheetId="3">#REF!</definedName>
    <definedName name="kwh_to_kbtu">#REF!</definedName>
    <definedName name="kWh_to_MilBtu" localSheetId="3">#REF!</definedName>
    <definedName name="kWh_to_MilBtu">#REF!</definedName>
    <definedName name="kwh_to_therm" localSheetId="3">#REF!</definedName>
    <definedName name="kwh_to_therm">#REF!</definedName>
    <definedName name="kWh_to_Wh" localSheetId="3">#REF!</definedName>
    <definedName name="kWh_to_Wh">#REF!</definedName>
    <definedName name="lbs_to_GalW" localSheetId="3">#REF!</definedName>
    <definedName name="lbs_to_GalW">#REF!</definedName>
    <definedName name="Life_Cycle_Term" localSheetId="1">#REF!</definedName>
    <definedName name="Life_Cycle_Term" localSheetId="3">#REF!</definedName>
    <definedName name="Life_Cycle_Term">#REF!</definedName>
    <definedName name="MACRS_Discount" localSheetId="1">#REF!</definedName>
    <definedName name="MACRS_Discount">#REF!</definedName>
    <definedName name="MilBtu_to_Btu" localSheetId="3">#REF!</definedName>
    <definedName name="MilBtu_to_Btu">#REF!</definedName>
    <definedName name="MilBtu_to_galoil" localSheetId="3">#REF!</definedName>
    <definedName name="MilBtu_to_galoil">#REF!</definedName>
    <definedName name="MilBtu_to_kBtu" localSheetId="3">#REF!</definedName>
    <definedName name="MilBtu_to_kBtu">#REF!</definedName>
    <definedName name="MilBtu_to_kWh" localSheetId="3">#REF!</definedName>
    <definedName name="MilBtu_to_kWh">#REF!</definedName>
    <definedName name="MilBtu_to_therm" localSheetId="3">#REF!</definedName>
    <definedName name="MilBtu_to_therm">#REF!</definedName>
    <definedName name="min_to_day" localSheetId="3">#REF!</definedName>
    <definedName name="min_to_day">#REF!</definedName>
    <definedName name="min_to_hr" localSheetId="3">#REF!</definedName>
    <definedName name="min_to_hr">#REF!</definedName>
    <definedName name="min_to_scnd" localSheetId="3">#REF!</definedName>
    <definedName name="min_to_scnd">#REF!</definedName>
    <definedName name="min_to_week" localSheetId="3">#REF!</definedName>
    <definedName name="min_to_week">#REF!</definedName>
    <definedName name="min_to_yr" localSheetId="3">#REF!</definedName>
    <definedName name="min_to_yr">#REF!</definedName>
    <definedName name="num_zones_audit" localSheetId="1">#REF!</definedName>
    <definedName name="num_zones_audit" localSheetId="3">#REF!</definedName>
    <definedName name="num_zones_audit">#REF!</definedName>
    <definedName name="O_site_to_source" localSheetId="3">#REF!</definedName>
    <definedName name="O_site_to_source">#REF!</definedName>
    <definedName name="Occupants" localSheetId="1">#REF!</definedName>
    <definedName name="Occupants" localSheetId="3">#REF!</definedName>
    <definedName name="Occupants">#REF!</definedName>
    <definedName name="P_site_to_source" localSheetId="3">#REF!</definedName>
    <definedName name="P_site_to_source">#REF!</definedName>
    <definedName name="_xlnm.Print_Area" localSheetId="0">'1 - Project Information'!$A$1:$G$10</definedName>
    <definedName name="_xlnm.Print_Area" localSheetId="1">'2 - Property Staff Interview'!$B$1:$C$47</definedName>
    <definedName name="_xlnm.Print_Area" localSheetId="2">'3 - Resilience Assessment'!$B$1:$E$59</definedName>
    <definedName name="_xlnm.Print_Area" localSheetId="4">'5 - Solar PV Feasibility'!$B$98:$H$141</definedName>
    <definedName name="_xlnm.Print_Area" localSheetId="6">'6 - Solar Storage - REopt'!$B$1:$J$12</definedName>
    <definedName name="_xlnm.Print_Area" localSheetId="7">'7 - Recommended Strategies'!$B$1:$U$109</definedName>
    <definedName name="_xlnm.Print_Area" localSheetId="8">Lists!$C$8:$C$75</definedName>
    <definedName name="Prop_boiler_eff" localSheetId="1">#REF!</definedName>
    <definedName name="Prop_boiler_eff" localSheetId="3">#REF!</definedName>
    <definedName name="Prop_boiler_eff">#REF!</definedName>
    <definedName name="PV_Inverter_Replacement_Cost" localSheetId="1">#REF!</definedName>
    <definedName name="PV_Inverter_Replacement_Cost" localSheetId="3">#REF!</definedName>
    <definedName name="PV_Inverter_Replacement_Cost">#REF!</definedName>
    <definedName name="PV_OM_Escalator" localSheetId="1">#REF!</definedName>
    <definedName name="PV_OM_Escalator" localSheetId="3">#REF!</definedName>
    <definedName name="PV_OM_Escalator">#REF!</definedName>
    <definedName name="PV_OM_Rate" localSheetId="1">#REF!</definedName>
    <definedName name="PV_OM_Rate">#REF!</definedName>
    <definedName name="RMCP_Escalator" localSheetId="1">#REF!</definedName>
    <definedName name="RMCP_Escalator">#REF!</definedName>
    <definedName name="scnds_to_day" localSheetId="3">#REF!</definedName>
    <definedName name="scnds_to_day">#REF!</definedName>
    <definedName name="scnds_to_hr" localSheetId="3">#REF!</definedName>
    <definedName name="scnds_to_hr">#REF!</definedName>
    <definedName name="scnds_to_min" localSheetId="3">#REF!</definedName>
    <definedName name="scnds_to_min">#REF!</definedName>
    <definedName name="scnds_to_week" localSheetId="3">#REF!</definedName>
    <definedName name="scnds_to_week">#REF!</definedName>
    <definedName name="scnds_to_yr" localSheetId="3">#REF!</definedName>
    <definedName name="scnds_to_yr">#REF!</definedName>
    <definedName name="Solar_Storage_ITC_and_Dep_Basis" localSheetId="1">#REF!</definedName>
    <definedName name="Solar_Storage_ITC_and_Dep_Basis" localSheetId="3">#REF!</definedName>
    <definedName name="Solar_Storage_ITC_and_Dep_Basis">#REF!</definedName>
    <definedName name="StoveType" localSheetId="1">#REF!</definedName>
    <definedName name="StoveType">#REF!</definedName>
    <definedName name="summ_wint_switch" localSheetId="1">#REF!</definedName>
    <definedName name="summ_wint_switch">#REF!</definedName>
    <definedName name="therm_to_btu" localSheetId="3">#REF!</definedName>
    <definedName name="therm_to_btu">#REF!</definedName>
    <definedName name="therm_to_kwh" localSheetId="3">#REF!</definedName>
    <definedName name="therm_to_kwh">#REF!</definedName>
    <definedName name="therm_to_milBtu" localSheetId="3">#REF!</definedName>
    <definedName name="therm_to_milBtu">#REF!</definedName>
    <definedName name="tstat_avg_indr_temp" localSheetId="1">#REF!</definedName>
    <definedName name="tstat_avg_indr_temp" localSheetId="3">#REF!</definedName>
    <definedName name="tstat_avg_indr_temp">#REF!</definedName>
    <definedName name="tstat_avg_indr_temp_heat" localSheetId="1">#REF!</definedName>
    <definedName name="tstat_avg_indr_temp_heat">#REF!</definedName>
    <definedName name="tstat_avg_outdr_temp" localSheetId="1">#REF!</definedName>
    <definedName name="tstat_avg_outdr_temp">#REF!</definedName>
    <definedName name="tstat_avg_overheat" localSheetId="1">#REF!</definedName>
    <definedName name="tstat_avg_overheat">#REF!</definedName>
    <definedName name="tstat_btu_savings" localSheetId="1">#REF!</definedName>
    <definedName name="tstat_btu_savings">#REF!</definedName>
    <definedName name="tstat_hdd" localSheetId="1">#REF!</definedName>
    <definedName name="tstat_hdd">#REF!</definedName>
    <definedName name="tstat_htg_kpi_input" localSheetId="1">#REF!</definedName>
    <definedName name="tstat_htg_kpi_input">#REF!</definedName>
    <definedName name="tstat_htg_kpi_result" localSheetId="1">#REF!</definedName>
    <definedName name="tstat_htg_kpi_result">#REF!</definedName>
    <definedName name="tstat_temp_limit" localSheetId="1">#REF!</definedName>
    <definedName name="tstat_temp_limit">#REF!</definedName>
    <definedName name="tstat_temp_limit_heat" localSheetId="1">#REF!</definedName>
    <definedName name="tstat_temp_limit_heat">#REF!</definedName>
    <definedName name="tstat_therm_savings" localSheetId="1">#REF!</definedName>
    <definedName name="tstat_therm_savings">#REF!</definedName>
    <definedName name="tstat_wwsd_temp_prop" localSheetId="1">#REF!</definedName>
    <definedName name="tstat_wwsd_temp_prop">#REF!</definedName>
    <definedName name="Vending_Machines" localSheetId="3">'4 - Energy and Water'!#REF!</definedName>
    <definedName name="Vending_Machines">#REF!</definedName>
    <definedName name="vent_airflow_exist" localSheetId="1">#REF!</definedName>
    <definedName name="vent_airflow_exist" localSheetId="3">#REF!</definedName>
    <definedName name="vent_airflow_exist">#REF!</definedName>
    <definedName name="vent_annhours" localSheetId="1">#REF!</definedName>
    <definedName name="vent_annhours" localSheetId="3">#REF!</definedName>
    <definedName name="vent_annhours">#REF!</definedName>
    <definedName name="vent_eer_exist" localSheetId="1">#REF!</definedName>
    <definedName name="vent_eer_exist" localSheetId="3">#REF!</definedName>
    <definedName name="vent_eer_exist">#REF!</definedName>
    <definedName name="vent_faneff_exist" localSheetId="1">#REF!</definedName>
    <definedName name="vent_faneff_exist" localSheetId="3">#REF!</definedName>
    <definedName name="vent_faneff_exist">#REF!</definedName>
    <definedName name="vent_fanpower" localSheetId="1">#REF!</definedName>
    <definedName name="vent_fanpower" localSheetId="3">#REF!</definedName>
    <definedName name="vent_fanpower">#REF!</definedName>
    <definedName name="vent_motorcons_exist" localSheetId="1">#REF!</definedName>
    <definedName name="vent_motorcons_exist" localSheetId="3">#REF!</definedName>
    <definedName name="vent_motorcons_exist">#REF!</definedName>
    <definedName name="vent_motoreff_exist" localSheetId="1">#REF!</definedName>
    <definedName name="vent_motoreff_exist" localSheetId="3">#REF!</definedName>
    <definedName name="vent_motoreff_exist">#REF!</definedName>
    <definedName name="vent_power" localSheetId="1">#REF!</definedName>
    <definedName name="vent_power" localSheetId="3">#REF!</definedName>
    <definedName name="vent_power">#REF!</definedName>
    <definedName name="vent_seer_exist" localSheetId="1">#REF!</definedName>
    <definedName name="vent_seer_exist" localSheetId="3">#REF!</definedName>
    <definedName name="vent_seer_exist">#REF!</definedName>
    <definedName name="vent_stat_pressure" localSheetId="1">#REF!</definedName>
    <definedName name="vent_stat_pressure" localSheetId="3">#REF!</definedName>
    <definedName name="vent_stat_pressure">#REF!</definedName>
    <definedName name="VSD_bhp_hif_cut" localSheetId="1">#REF!</definedName>
    <definedName name="VSD_bhp_hif_cut">#REF!</definedName>
    <definedName name="VSD_bhp_prem_cut" localSheetId="1">#REF!</definedName>
    <definedName name="VSD_bhp_prem_cut">#REF!</definedName>
    <definedName name="VSD_bhp_std_cut" localSheetId="1">#REF!</definedName>
    <definedName name="VSD_bhp_std_cut">#REF!</definedName>
    <definedName name="VSD_hif1_coeff" localSheetId="1">#REF!</definedName>
    <definedName name="VSD_hif1_coeff">#REF!</definedName>
    <definedName name="VSD_hif1_exp" localSheetId="1">#REF!</definedName>
    <definedName name="VSD_hif1_exp">#REF!</definedName>
    <definedName name="VSD_hif2_coeff" localSheetId="1">#REF!</definedName>
    <definedName name="VSD_hif2_coeff">#REF!</definedName>
    <definedName name="VSD_hif2_exp" localSheetId="1">#REF!</definedName>
    <definedName name="VSD_hif2_exp">#REF!</definedName>
    <definedName name="VSD_load_exist" localSheetId="1">#REF!</definedName>
    <definedName name="VSD_load_exist">#REF!</definedName>
    <definedName name="VSD_prem1_coeff" localSheetId="1">#REF!</definedName>
    <definedName name="VSD_prem1_coeff">#REF!</definedName>
    <definedName name="VSD_prem1_exp" localSheetId="1">#REF!</definedName>
    <definedName name="VSD_prem1_exp">#REF!</definedName>
    <definedName name="VSD_prem2_a" localSheetId="1">#REF!</definedName>
    <definedName name="VSD_prem2_a">#REF!</definedName>
    <definedName name="VSD_prem2_b" localSheetId="1">#REF!</definedName>
    <definedName name="VSD_prem2_b">#REF!</definedName>
    <definedName name="VSD_prem2_c" localSheetId="1">#REF!</definedName>
    <definedName name="VSD_prem2_c">#REF!</definedName>
    <definedName name="VSD_std1_coeff" localSheetId="1">#REF!</definedName>
    <definedName name="VSD_std1_coeff">#REF!</definedName>
    <definedName name="VSD_std1_exp" localSheetId="1">#REF!</definedName>
    <definedName name="VSD_std1_exp">#REF!</definedName>
    <definedName name="VSD_std2_int" localSheetId="1">#REF!</definedName>
    <definedName name="VSD_std2_int">#REF!</definedName>
    <definedName name="VSD_std2_slp" localSheetId="1">#REF!</definedName>
    <definedName name="VSD_std2_slp">#REF!</definedName>
    <definedName name="VSD_temp_bins" localSheetId="1">#REF!</definedName>
    <definedName name="VSD_temp_bins">#REF!</definedName>
    <definedName name="w_adj_annual_wat_use" localSheetId="1">#REF!</definedName>
    <definedName name="w_adj_annual_wat_use">#REF!</definedName>
    <definedName name="w_avg_fauc_temp_" localSheetId="1">#REF!</definedName>
    <definedName name="w_avg_fauc_temp_">#REF!</definedName>
    <definedName name="w_avg_show_temp" localSheetId="1">#REF!</definedName>
    <definedName name="w_avg_show_temp">#REF!</definedName>
    <definedName name="w_cold_temp" localSheetId="1">#REF!</definedName>
    <definedName name="w_cold_temp">#REF!</definedName>
    <definedName name="w_dhw_eff_exist" localSheetId="1">#REF!</definedName>
    <definedName name="w_dhw_eff_exist">#REF!</definedName>
    <definedName name="w_dhw_eff_prop" localSheetId="1">#REF!</definedName>
    <definedName name="w_dhw_eff_prop">#REF!</definedName>
    <definedName name="w_elec_util_rate" localSheetId="1">#REF!</definedName>
    <definedName name="w_elec_util_rate">#REF!</definedName>
    <definedName name="w_est_dhw_nrg_cons" localSheetId="1">#REF!</definedName>
    <definedName name="w_est_dhw_nrg_cons">#REF!</definedName>
    <definedName name="w_fauc_perc_hot" localSheetId="1">#REF!</definedName>
    <definedName name="w_fauc_perc_hot">#REF!</definedName>
    <definedName name="w_faucet_dhw_use_exist" localSheetId="1">#REF!</definedName>
    <definedName name="w_faucet_dhw_use_exist">#REF!</definedName>
    <definedName name="w_faucet_dhw_use_prop" localSheetId="1">#REF!</definedName>
    <definedName name="w_faucet_dhw_use_prop">#REF!</definedName>
    <definedName name="w_faucet_flow_rate" localSheetId="1">#REF!</definedName>
    <definedName name="w_faucet_flow_rate">#REF!</definedName>
    <definedName name="w_faucet_gpm_exist" localSheetId="1">#REF!</definedName>
    <definedName name="w_faucet_gpm_exist">#REF!</definedName>
    <definedName name="w_faucet_min" localSheetId="1">#REF!</definedName>
    <definedName name="w_faucet_min">#REF!</definedName>
    <definedName name="w_faucet_nrg_save" localSheetId="1">#REF!</definedName>
    <definedName name="w_faucet_nrg_save">#REF!</definedName>
    <definedName name="w_faucet_nrg_use_exist" localSheetId="1">#REF!</definedName>
    <definedName name="w_faucet_nrg_use_exist">#REF!</definedName>
    <definedName name="w_faucet_nrg_use_prop" localSheetId="1">#REF!</definedName>
    <definedName name="w_faucet_nrg_use_prop">#REF!</definedName>
    <definedName name="w_faucet_use_exist" localSheetId="1">#REF!</definedName>
    <definedName name="w_faucet_use_exist">#REF!</definedName>
    <definedName name="w_faucet_use_prop" localSheetId="1">#REF!</definedName>
    <definedName name="w_faucet_use_prop">#REF!</definedName>
    <definedName name="w_faucet_wat_save" localSheetId="1">#REF!</definedName>
    <definedName name="w_faucet_wat_save">#REF!</definedName>
    <definedName name="w_flush_person_day" localSheetId="1">#REF!</definedName>
    <definedName name="w_flush_person_day">#REF!</definedName>
    <definedName name="w_gas_util_rate" localSheetId="1">#REF!</definedName>
    <definedName name="w_gas_util_rate">#REF!</definedName>
    <definedName name="w_heat_fuel_type" localSheetId="1">#REF!</definedName>
    <definedName name="w_heat_fuel_type">#REF!</definedName>
    <definedName name="w_hot_temp" localSheetId="1">#REF!</definedName>
    <definedName name="w_hot_temp">#REF!</definedName>
    <definedName name="w_perc_total_dish" localSheetId="1">#REF!</definedName>
    <definedName name="w_perc_total_dish">#REF!</definedName>
    <definedName name="w_perc_total_faucets" localSheetId="1">#REF!</definedName>
    <definedName name="w_perc_total_faucets">#REF!</definedName>
    <definedName name="w_perc_total_leaks" localSheetId="1">#REF!</definedName>
    <definedName name="w_perc_total_leaks">#REF!</definedName>
    <definedName name="w_perc_total_other" localSheetId="1">#REF!</definedName>
    <definedName name="w_perc_total_other">#REF!</definedName>
    <definedName name="w_perc_total_shower" localSheetId="1">#REF!</definedName>
    <definedName name="w_perc_total_shower">#REF!</definedName>
    <definedName name="w_perc_total_toilets" localSheetId="1">#REF!</definedName>
    <definedName name="w_perc_total_toilets">#REF!</definedName>
    <definedName name="w_perc_total_washers" localSheetId="1">#REF!</definedName>
    <definedName name="w_perc_total_washers">#REF!</definedName>
    <definedName name="w_perc_total_wat" localSheetId="1">#REF!</definedName>
    <definedName name="w_perc_total_wat">#REF!</definedName>
    <definedName name="w_show_perc_hot" localSheetId="1">#REF!</definedName>
    <definedName name="w_show_perc_hot">#REF!</definedName>
    <definedName name="w_shower_dhw_use_exist" localSheetId="1">#REF!</definedName>
    <definedName name="w_shower_dhw_use_exist">#REF!</definedName>
    <definedName name="w_shower_dhw_use_prop" localSheetId="1">#REF!</definedName>
    <definedName name="w_shower_dhw_use_prop">#REF!</definedName>
    <definedName name="w_shower_flow_rate" localSheetId="1">#REF!</definedName>
    <definedName name="w_shower_flow_rate">#REF!</definedName>
    <definedName name="w_shower_gpm_exist" localSheetId="1">#REF!</definedName>
    <definedName name="w_shower_gpm_exist">#REF!</definedName>
    <definedName name="w_shower_nrg_save" localSheetId="1">#REF!</definedName>
    <definedName name="w_shower_nrg_save">#REF!</definedName>
    <definedName name="w_shower_nrg_use_exist" localSheetId="1">#REF!</definedName>
    <definedName name="w_shower_nrg_use_exist">#REF!</definedName>
    <definedName name="w_shower_nrg_use_prop" localSheetId="1">#REF!</definedName>
    <definedName name="w_shower_nrg_use_prop">#REF!</definedName>
    <definedName name="w_shower_time" localSheetId="1">#REF!</definedName>
    <definedName name="w_shower_time">#REF!</definedName>
    <definedName name="w_shower_use_exist" localSheetId="1">#REF!</definedName>
    <definedName name="w_shower_use_exist">#REF!</definedName>
    <definedName name="w_shower_use_prop" localSheetId="1">#REF!</definedName>
    <definedName name="w_shower_use_prop">#REF!</definedName>
    <definedName name="w_shower_wat_save" localSheetId="1">#REF!</definedName>
    <definedName name="w_shower_wat_save">#REF!</definedName>
    <definedName name="w_showers_wk" localSheetId="1">#REF!</definedName>
    <definedName name="w_showers_wk">#REF!</definedName>
    <definedName name="w_throttle_fact" localSheetId="1">#REF!</definedName>
    <definedName name="w_throttle_fact">#REF!</definedName>
    <definedName name="W_to_kW" localSheetId="3">#REF!</definedName>
    <definedName name="W_to_kW">#REF!</definedName>
    <definedName name="w_toilet_gpf" localSheetId="1">#REF!</definedName>
    <definedName name="w_toilet_gpf" localSheetId="3">#REF!</definedName>
    <definedName name="w_toilet_gpf">#REF!</definedName>
    <definedName name="w_toilet_gpf_exist" localSheetId="1">#REF!</definedName>
    <definedName name="w_toilet_gpf_exist">#REF!</definedName>
    <definedName name="w_toilet_use_exist" localSheetId="1">#REF!</definedName>
    <definedName name="w_toilet_use_exist">#REF!</definedName>
    <definedName name="w_toilet_use_prop" localSheetId="1">#REF!</definedName>
    <definedName name="w_toilet_use_prop">#REF!</definedName>
    <definedName name="w_toilet_wat_save" localSheetId="1">#REF!</definedName>
    <definedName name="w_toilet_wat_save">#REF!</definedName>
    <definedName name="w_tot_annual_water" localSheetId="1">#REF!</definedName>
    <definedName name="w_tot_annual_water">#REF!</definedName>
    <definedName name="w_total_dhw_nrg_save" localSheetId="1">#REF!</definedName>
    <definedName name="w_total_dhw_nrg_save">#REF!</definedName>
    <definedName name="w_total_wat_save" localSheetId="1">#REF!</definedName>
    <definedName name="w_total_wat_save">#REF!</definedName>
    <definedName name="w_water_util_rate" localSheetId="1">#REF!</definedName>
    <definedName name="w_water_util_rate">#REF!</definedName>
    <definedName name="WB_bhp_exist" localSheetId="1">#REF!</definedName>
    <definedName name="WB_bhp_exist">#REF!</definedName>
    <definedName name="WB_control_save" localSheetId="1">#REF!</definedName>
    <definedName name="WB_control_save">#REF!</definedName>
    <definedName name="WB_eff_exist" localSheetId="1">#REF!</definedName>
    <definedName name="WB_eff_exist">#REF!</definedName>
    <definedName name="WB_hrs_wwsd_exist" localSheetId="1">#REF!</definedName>
    <definedName name="WB_hrs_wwsd_exist">#REF!</definedName>
    <definedName name="WB_hrs_wwsd_htgssn_exist" localSheetId="1">#REF!</definedName>
    <definedName name="WB_hrs_wwsd_htgssn_exist">#REF!</definedName>
    <definedName name="WB_hrs_wwsd_htgssn_prop" localSheetId="1">#REF!</definedName>
    <definedName name="WB_hrs_wwsd_htgssn_prop">#REF!</definedName>
    <definedName name="WB_hrs_wwsd_prop" localSheetId="1">#REF!</definedName>
    <definedName name="WB_hrs_wwsd_prop">#REF!</definedName>
    <definedName name="WB_kw_draw_exist" localSheetId="1">#REF!</definedName>
    <definedName name="WB_kw_draw_exist">#REF!</definedName>
    <definedName name="WB_load_exist" localSheetId="1">#REF!</definedName>
    <definedName name="WB_load_exist">#REF!</definedName>
    <definedName name="WB_mtr_class" localSheetId="1">#REF!</definedName>
    <definedName name="WB_mtr_class">#REF!</definedName>
    <definedName name="WB_perc_save_high" localSheetId="1">#REF!</definedName>
    <definedName name="WB_perc_save_high">#REF!</definedName>
    <definedName name="WB_perc_save_low" localSheetId="1">#REF!</definedName>
    <definedName name="WB_perc_save_low">#REF!</definedName>
    <definedName name="WB_pump_gpm" localSheetId="1">#REF!</definedName>
    <definedName name="WB_pump_gpm">#REF!</definedName>
    <definedName name="WB_pump_head" localSheetId="1">#REF!</definedName>
    <definedName name="WB_pump_head">#REF!</definedName>
    <definedName name="WB_pump_hp_exist" localSheetId="1">#REF!</definedName>
    <definedName name="WB_pump_hp_exist">#REF!</definedName>
    <definedName name="WB_ttl_save_high" localSheetId="1">#REF!</definedName>
    <definedName name="WB_ttl_save_high">#REF!</definedName>
    <definedName name="WB_ttl_save_low" localSheetId="1">#REF!</definedName>
    <definedName name="WB_ttl_save_low">#REF!</definedName>
    <definedName name="WB_vsd_save_high" localSheetId="1">#REF!</definedName>
    <definedName name="WB_vsd_save_high">#REF!</definedName>
    <definedName name="WB_vsd_save_low" localSheetId="1">#REF!</definedName>
    <definedName name="WB_vsd_save_low">#REF!</definedName>
    <definedName name="weeks_to_day" localSheetId="3">#REF!</definedName>
    <definedName name="weeks_to_day">#REF!</definedName>
    <definedName name="weeks_to_hr" localSheetId="3">#REF!</definedName>
    <definedName name="weeks_to_hr">#REF!</definedName>
    <definedName name="weeks_to_min" localSheetId="3">#REF!</definedName>
    <definedName name="weeks_to_min">#REF!</definedName>
    <definedName name="weeks_to_scnd" localSheetId="3">#REF!</definedName>
    <definedName name="weeks_to_scnd">#REF!</definedName>
    <definedName name="weeks_to_yr" localSheetId="3">#REF!</definedName>
    <definedName name="weeks_to_yr">#REF!</definedName>
    <definedName name="Wh_to_kWh" localSheetId="3">#REF!</definedName>
    <definedName name="Wh_to_kWh">#REF!</definedName>
    <definedName name="Wood" localSheetId="1">#REF!</definedName>
    <definedName name="Wood" localSheetId="3">#REF!</definedName>
    <definedName name="Wood">#REF!</definedName>
    <definedName name="wrn.JPLIMPRES." localSheetId="3" hidden="1">{"JPL1",#N/A,FALSE,"JPL International";"JPL2",#N/A,FALSE,"JPL International (2)"}</definedName>
    <definedName name="wrn.JPLIMPRES." hidden="1">{"JPL1",#N/A,FALSE,"JPL International";"JPL2",#N/A,FALSE,"JPL International (2)"}</definedName>
    <definedName name="wwsd_pump_state" localSheetId="1">#REF!</definedName>
    <definedName name="wwsd_pump_state" localSheetId="3">#REF!</definedName>
    <definedName name="wwsd_pump_state">#REF!</definedName>
    <definedName name="yoyPVDegradation" localSheetId="1">#REF!</definedName>
    <definedName name="yoyPVDegradation" localSheetId="3">#REF!</definedName>
    <definedName name="yoyPVDegradation">#REF!</definedName>
    <definedName name="yrs_to_day" localSheetId="3">#REF!</definedName>
    <definedName name="yrs_to_day">#REF!</definedName>
    <definedName name="yrs_to_hr" localSheetId="3">#REF!</definedName>
    <definedName name="yrs_to_hr">#REF!</definedName>
    <definedName name="yrs_to_min" localSheetId="3">#REF!</definedName>
    <definedName name="yrs_to_min">#REF!</definedName>
    <definedName name="yrs_to_scnd" localSheetId="3">#REF!</definedName>
    <definedName name="yrs_to_scnd">#REF!</definedName>
    <definedName name="yrs_to_week" localSheetId="3">#REF!</definedName>
    <definedName name="yrs_to_week">#REF!</definedName>
    <definedName name="Z_D3217879_6BB3_1F48_B80A_AE863DB2AA52_.wvu.Cols" localSheetId="3" hidden="1">'4 - Energy and Water'!#REF!</definedName>
    <definedName name="Z_D3217879_6BB3_1F48_B80A_AE863DB2AA52_.wvu.Rows" localSheetId="3" hidden="1">'4 - Energy and Water'!$14:$14</definedName>
  </definedNames>
  <calcPr calcId="1456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109" i="10" l="1"/>
  <c r="F101" i="10"/>
  <c r="F100" i="10"/>
  <c r="F99" i="10"/>
  <c r="F98" i="10"/>
  <c r="F97" i="10"/>
  <c r="F96" i="10"/>
  <c r="F95" i="10"/>
  <c r="F94" i="10"/>
  <c r="F93" i="10"/>
  <c r="F92" i="10"/>
  <c r="F91" i="10"/>
  <c r="F90" i="10"/>
  <c r="F89" i="10"/>
  <c r="F88" i="10"/>
  <c r="F87" i="10"/>
  <c r="F86" i="10"/>
  <c r="F85" i="10"/>
  <c r="F84" i="10"/>
  <c r="F83" i="10"/>
  <c r="F82" i="10"/>
  <c r="F81" i="10"/>
  <c r="F80" i="10"/>
  <c r="F79" i="10"/>
  <c r="G61" i="1" l="1"/>
  <c r="G60" i="1"/>
  <c r="F28" i="33" l="1"/>
  <c r="D28" i="33"/>
  <c r="F69" i="33"/>
  <c r="D69" i="33"/>
  <c r="F67" i="33"/>
  <c r="C37" i="38" l="1"/>
  <c r="C47" i="38" s="1"/>
  <c r="D37" i="38"/>
  <c r="D42" i="38" s="1"/>
  <c r="C38" i="38"/>
  <c r="C43" i="38" s="1"/>
  <c r="D38" i="38"/>
  <c r="D43" i="38" s="1"/>
  <c r="C39" i="38"/>
  <c r="C44" i="38" s="1"/>
  <c r="D39" i="38"/>
  <c r="D44" i="38" s="1"/>
  <c r="C40" i="38"/>
  <c r="C45" i="38" s="1"/>
  <c r="D40" i="38"/>
  <c r="D45" i="38" s="1"/>
  <c r="D50" i="38" l="1"/>
  <c r="C50" i="38"/>
  <c r="C49" i="38"/>
  <c r="C42" i="38"/>
  <c r="D49" i="38"/>
  <c r="C48" i="38"/>
  <c r="D48" i="38"/>
  <c r="D47" i="38"/>
  <c r="CF28" i="1" l="1"/>
  <c r="P28" i="33" l="1"/>
  <c r="R28" i="33" s="1"/>
  <c r="S28" i="33" s="1"/>
  <c r="K28" i="33"/>
  <c r="P20" i="33"/>
  <c r="Q20" i="33" s="1"/>
  <c r="T20" i="33" s="1"/>
  <c r="CA46" i="1"/>
  <c r="CA58" i="1"/>
  <c r="CA34" i="1"/>
  <c r="CA18" i="1"/>
  <c r="CA6" i="1"/>
  <c r="CA17" i="1"/>
  <c r="CA33" i="1"/>
  <c r="CA7" i="1"/>
  <c r="CA8" i="1"/>
  <c r="CA9" i="1"/>
  <c r="CA10" i="1"/>
  <c r="CA11" i="1"/>
  <c r="CA12" i="1"/>
  <c r="CA13" i="1"/>
  <c r="CA14" i="1"/>
  <c r="CA15" i="1"/>
  <c r="CA16" i="1"/>
  <c r="CA19" i="1"/>
  <c r="CA20" i="1"/>
  <c r="CA21" i="1"/>
  <c r="CA22" i="1"/>
  <c r="CA23" i="1"/>
  <c r="CA24" i="1"/>
  <c r="CA25" i="1"/>
  <c r="CA26" i="1"/>
  <c r="CA27" i="1"/>
  <c r="CA28" i="1"/>
  <c r="CA29" i="1"/>
  <c r="CA30" i="1"/>
  <c r="CA31" i="1"/>
  <c r="CA32" i="1"/>
  <c r="CA35" i="1"/>
  <c r="CA36" i="1"/>
  <c r="CA37" i="1"/>
  <c r="CA38" i="1"/>
  <c r="CA39" i="1"/>
  <c r="CA40" i="1"/>
  <c r="CA41" i="1"/>
  <c r="CA42" i="1"/>
  <c r="CA43" i="1"/>
  <c r="CA44" i="1"/>
  <c r="CA45" i="1"/>
  <c r="CA47" i="1"/>
  <c r="CA48" i="1"/>
  <c r="CA49" i="1"/>
  <c r="CA50" i="1"/>
  <c r="CA51" i="1"/>
  <c r="CA52" i="1"/>
  <c r="CA53" i="1"/>
  <c r="CA54" i="1"/>
  <c r="CA55" i="1"/>
  <c r="CA56" i="1"/>
  <c r="CA57" i="1"/>
  <c r="CA59" i="1"/>
  <c r="CB46" i="1"/>
  <c r="CB58" i="1"/>
  <c r="CB34" i="1"/>
  <c r="CB18" i="1"/>
  <c r="CB6" i="1"/>
  <c r="CB17" i="1"/>
  <c r="CB33" i="1"/>
  <c r="CB7" i="1"/>
  <c r="CB8" i="1"/>
  <c r="CB9" i="1"/>
  <c r="CB10" i="1"/>
  <c r="CB11" i="1"/>
  <c r="CB12" i="1"/>
  <c r="CB13" i="1"/>
  <c r="CB14" i="1"/>
  <c r="CB15" i="1"/>
  <c r="CB16" i="1"/>
  <c r="CB19" i="1"/>
  <c r="CB20" i="1"/>
  <c r="CB21" i="1"/>
  <c r="CB22" i="1"/>
  <c r="CB23" i="1"/>
  <c r="CB24" i="1"/>
  <c r="CB25" i="1"/>
  <c r="CB26" i="1"/>
  <c r="CB27" i="1"/>
  <c r="CB28" i="1"/>
  <c r="CB29" i="1"/>
  <c r="CB30" i="1"/>
  <c r="CB31" i="1"/>
  <c r="CB32" i="1"/>
  <c r="CB35" i="1"/>
  <c r="CB36" i="1"/>
  <c r="CB37" i="1"/>
  <c r="CB38" i="1"/>
  <c r="CB39" i="1"/>
  <c r="CB40" i="1"/>
  <c r="CB41" i="1"/>
  <c r="CB42" i="1"/>
  <c r="CB43" i="1"/>
  <c r="CB44" i="1"/>
  <c r="CB45" i="1"/>
  <c r="CB47" i="1"/>
  <c r="CB48" i="1"/>
  <c r="CB49" i="1"/>
  <c r="CB50" i="1"/>
  <c r="CB51" i="1"/>
  <c r="CB52" i="1"/>
  <c r="CB53" i="1"/>
  <c r="CB54" i="1"/>
  <c r="CB55" i="1"/>
  <c r="CB56" i="1"/>
  <c r="CB57" i="1"/>
  <c r="CB59" i="1"/>
  <c r="CC46" i="1"/>
  <c r="CC58" i="1"/>
  <c r="CC34" i="1"/>
  <c r="CC18" i="1"/>
  <c r="CC6" i="1"/>
  <c r="CC17" i="1"/>
  <c r="CC33" i="1"/>
  <c r="CC7" i="1"/>
  <c r="CC8" i="1"/>
  <c r="CC9" i="1"/>
  <c r="CC10" i="1"/>
  <c r="CC11" i="1"/>
  <c r="CC12" i="1"/>
  <c r="CC13" i="1"/>
  <c r="CC14" i="1"/>
  <c r="CC15" i="1"/>
  <c r="CC16" i="1"/>
  <c r="CC19" i="1"/>
  <c r="CC20" i="1"/>
  <c r="CC21" i="1"/>
  <c r="CC22" i="1"/>
  <c r="CC23" i="1"/>
  <c r="CC24" i="1"/>
  <c r="CC25" i="1"/>
  <c r="CC26" i="1"/>
  <c r="CC27" i="1"/>
  <c r="CC28" i="1"/>
  <c r="CC29" i="1"/>
  <c r="CC30" i="1"/>
  <c r="CC31" i="1"/>
  <c r="CC32" i="1"/>
  <c r="CC35" i="1"/>
  <c r="CC36" i="1"/>
  <c r="CC37" i="1"/>
  <c r="CC38" i="1"/>
  <c r="CC39" i="1"/>
  <c r="CC40" i="1"/>
  <c r="CC41" i="1"/>
  <c r="CC42" i="1"/>
  <c r="CC43" i="1"/>
  <c r="CC44" i="1"/>
  <c r="CC45" i="1"/>
  <c r="CC47" i="1"/>
  <c r="CC48" i="1"/>
  <c r="CC49" i="1"/>
  <c r="CC50" i="1"/>
  <c r="CC51" i="1"/>
  <c r="CC52" i="1"/>
  <c r="CC53" i="1"/>
  <c r="CC54" i="1"/>
  <c r="CC55" i="1"/>
  <c r="CC56" i="1"/>
  <c r="CC57" i="1"/>
  <c r="CC59" i="1"/>
  <c r="CD46" i="1"/>
  <c r="CD58" i="1"/>
  <c r="CD34" i="1"/>
  <c r="CD18" i="1"/>
  <c r="CD6" i="1"/>
  <c r="CD17" i="1"/>
  <c r="CD33" i="1"/>
  <c r="CD7" i="1"/>
  <c r="CD8" i="1"/>
  <c r="CD9" i="1"/>
  <c r="CD10" i="1"/>
  <c r="CD11" i="1"/>
  <c r="CD12" i="1"/>
  <c r="CD13" i="1"/>
  <c r="CD14" i="1"/>
  <c r="CD15" i="1"/>
  <c r="CD16" i="1"/>
  <c r="CD19" i="1"/>
  <c r="CD20" i="1"/>
  <c r="CD21" i="1"/>
  <c r="CD22" i="1"/>
  <c r="CD23" i="1"/>
  <c r="CD24" i="1"/>
  <c r="CD25" i="1"/>
  <c r="CD26" i="1"/>
  <c r="CD27" i="1"/>
  <c r="CD28" i="1"/>
  <c r="CD29" i="1"/>
  <c r="CD30" i="1"/>
  <c r="CD31" i="1"/>
  <c r="CD32" i="1"/>
  <c r="CD35" i="1"/>
  <c r="CD36" i="1"/>
  <c r="CD37" i="1"/>
  <c r="CD38" i="1"/>
  <c r="CD39" i="1"/>
  <c r="CD40" i="1"/>
  <c r="CD41" i="1"/>
  <c r="CD42" i="1"/>
  <c r="CD43" i="1"/>
  <c r="CD44" i="1"/>
  <c r="CD45" i="1"/>
  <c r="CD47" i="1"/>
  <c r="CD48" i="1"/>
  <c r="CD49" i="1"/>
  <c r="CD50" i="1"/>
  <c r="CD51" i="1"/>
  <c r="CD52" i="1"/>
  <c r="CD53" i="1"/>
  <c r="CD54" i="1"/>
  <c r="CD55" i="1"/>
  <c r="CD56" i="1"/>
  <c r="CD57" i="1"/>
  <c r="CD59" i="1"/>
  <c r="CE46" i="1"/>
  <c r="CE58" i="1"/>
  <c r="CE34" i="1"/>
  <c r="CE18" i="1"/>
  <c r="CE6" i="1"/>
  <c r="CE17" i="1"/>
  <c r="CE33" i="1"/>
  <c r="CE7" i="1"/>
  <c r="CE8" i="1"/>
  <c r="CE9" i="1"/>
  <c r="CE10" i="1"/>
  <c r="CE11" i="1"/>
  <c r="CE12" i="1"/>
  <c r="CE13" i="1"/>
  <c r="CE14" i="1"/>
  <c r="CE15" i="1"/>
  <c r="CE16" i="1"/>
  <c r="CE19" i="1"/>
  <c r="CE20" i="1"/>
  <c r="CE21" i="1"/>
  <c r="CE22" i="1"/>
  <c r="CE23" i="1"/>
  <c r="CE24" i="1"/>
  <c r="CE25" i="1"/>
  <c r="CE26" i="1"/>
  <c r="CE27" i="1"/>
  <c r="CE28" i="1"/>
  <c r="CE29" i="1"/>
  <c r="CE30" i="1"/>
  <c r="CE31" i="1"/>
  <c r="CE32" i="1"/>
  <c r="CE35" i="1"/>
  <c r="CE36" i="1"/>
  <c r="CE37" i="1"/>
  <c r="CE38" i="1"/>
  <c r="CE39" i="1"/>
  <c r="CE40" i="1"/>
  <c r="CE41" i="1"/>
  <c r="CE42" i="1"/>
  <c r="CE43" i="1"/>
  <c r="CE44" i="1"/>
  <c r="CE45" i="1"/>
  <c r="CE47" i="1"/>
  <c r="CE48" i="1"/>
  <c r="CE49" i="1"/>
  <c r="CE50" i="1"/>
  <c r="CE51" i="1"/>
  <c r="CE52" i="1"/>
  <c r="CE53" i="1"/>
  <c r="CE54" i="1"/>
  <c r="CE55" i="1"/>
  <c r="CE56" i="1"/>
  <c r="CE57" i="1"/>
  <c r="CE59" i="1"/>
  <c r="CF46" i="1"/>
  <c r="CF58" i="1"/>
  <c r="CF34" i="1"/>
  <c r="CF18" i="1"/>
  <c r="CF6" i="1"/>
  <c r="CF17" i="1"/>
  <c r="CF33" i="1"/>
  <c r="CF7" i="1"/>
  <c r="CF8" i="1"/>
  <c r="CF9" i="1"/>
  <c r="CF10" i="1"/>
  <c r="CF11" i="1"/>
  <c r="CF12" i="1"/>
  <c r="CF13" i="1"/>
  <c r="CF14" i="1"/>
  <c r="CF15" i="1"/>
  <c r="CF16" i="1"/>
  <c r="CF19" i="1"/>
  <c r="CF20" i="1"/>
  <c r="CF21" i="1"/>
  <c r="CF22" i="1"/>
  <c r="CF23" i="1"/>
  <c r="CF24" i="1"/>
  <c r="CF25" i="1"/>
  <c r="CF26" i="1"/>
  <c r="CF27" i="1"/>
  <c r="CF29" i="1"/>
  <c r="CF30" i="1"/>
  <c r="CF31" i="1"/>
  <c r="CF32" i="1"/>
  <c r="CF35" i="1"/>
  <c r="CF36" i="1"/>
  <c r="CF37" i="1"/>
  <c r="CF38" i="1"/>
  <c r="CF39" i="1"/>
  <c r="CF40" i="1"/>
  <c r="CF41" i="1"/>
  <c r="CF42" i="1"/>
  <c r="CF43" i="1"/>
  <c r="CF44" i="1"/>
  <c r="CF45" i="1"/>
  <c r="CF47" i="1"/>
  <c r="CF48" i="1"/>
  <c r="CF49" i="1"/>
  <c r="CF50" i="1"/>
  <c r="CF51" i="1"/>
  <c r="CF52" i="1"/>
  <c r="CF53" i="1"/>
  <c r="CF54" i="1"/>
  <c r="CF55" i="1"/>
  <c r="CF56" i="1"/>
  <c r="CF57" i="1"/>
  <c r="CF59" i="1"/>
  <c r="CG46" i="1"/>
  <c r="CG58" i="1"/>
  <c r="CG34" i="1"/>
  <c r="CG18" i="1"/>
  <c r="CG6" i="1"/>
  <c r="CG17" i="1"/>
  <c r="CG33" i="1"/>
  <c r="CG7" i="1"/>
  <c r="CG8" i="1"/>
  <c r="CG9" i="1"/>
  <c r="CG10" i="1"/>
  <c r="CG11" i="1"/>
  <c r="CG12" i="1"/>
  <c r="CG13" i="1"/>
  <c r="CG14" i="1"/>
  <c r="CG15" i="1"/>
  <c r="CG16" i="1"/>
  <c r="CG19" i="1"/>
  <c r="CG20" i="1"/>
  <c r="CG21" i="1"/>
  <c r="CG22" i="1"/>
  <c r="CG23" i="1"/>
  <c r="CG24" i="1"/>
  <c r="CG25" i="1"/>
  <c r="CG26" i="1"/>
  <c r="CG27" i="1"/>
  <c r="CG28" i="1"/>
  <c r="CG29" i="1"/>
  <c r="CG30" i="1"/>
  <c r="CG31" i="1"/>
  <c r="CG32" i="1"/>
  <c r="CG35" i="1"/>
  <c r="CG36" i="1"/>
  <c r="CG37" i="1"/>
  <c r="CG38" i="1"/>
  <c r="CG39" i="1"/>
  <c r="CG40" i="1"/>
  <c r="CG41" i="1"/>
  <c r="CG42" i="1"/>
  <c r="CG43" i="1"/>
  <c r="CG44" i="1"/>
  <c r="CG45" i="1"/>
  <c r="CG47" i="1"/>
  <c r="CG48" i="1"/>
  <c r="CG49" i="1"/>
  <c r="CG50" i="1"/>
  <c r="CG51" i="1"/>
  <c r="CG52" i="1"/>
  <c r="CG53" i="1"/>
  <c r="CG54" i="1"/>
  <c r="CG55" i="1"/>
  <c r="CG56" i="1"/>
  <c r="CG57" i="1"/>
  <c r="CG59" i="1"/>
  <c r="CH46" i="1"/>
  <c r="CH58" i="1"/>
  <c r="CH34" i="1"/>
  <c r="CH18" i="1"/>
  <c r="CH6" i="1"/>
  <c r="CH17" i="1"/>
  <c r="CH33" i="1"/>
  <c r="CH7" i="1"/>
  <c r="CH8" i="1"/>
  <c r="CH9" i="1"/>
  <c r="CH10" i="1"/>
  <c r="CH11" i="1"/>
  <c r="CH12" i="1"/>
  <c r="CH13" i="1"/>
  <c r="CH14" i="1"/>
  <c r="CH15" i="1"/>
  <c r="CH16" i="1"/>
  <c r="CH19" i="1"/>
  <c r="CH20" i="1"/>
  <c r="CH21" i="1"/>
  <c r="CH22" i="1"/>
  <c r="CH23" i="1"/>
  <c r="CH24" i="1"/>
  <c r="CH25" i="1"/>
  <c r="CH26" i="1"/>
  <c r="CH27" i="1"/>
  <c r="CH28" i="1"/>
  <c r="CH29" i="1"/>
  <c r="CH30" i="1"/>
  <c r="CH31" i="1"/>
  <c r="CH32" i="1"/>
  <c r="CH35" i="1"/>
  <c r="CH36" i="1"/>
  <c r="CH37" i="1"/>
  <c r="CH38" i="1"/>
  <c r="CH39" i="1"/>
  <c r="CH40" i="1"/>
  <c r="CH41" i="1"/>
  <c r="CH42" i="1"/>
  <c r="CH43" i="1"/>
  <c r="CH44" i="1"/>
  <c r="CH45" i="1"/>
  <c r="CH47" i="1"/>
  <c r="CH48" i="1"/>
  <c r="CH49" i="1"/>
  <c r="CH50" i="1"/>
  <c r="CH51" i="1"/>
  <c r="CH52" i="1"/>
  <c r="CH53" i="1"/>
  <c r="CH54" i="1"/>
  <c r="CH55" i="1"/>
  <c r="CH56" i="1"/>
  <c r="CH57" i="1"/>
  <c r="CH59" i="1"/>
  <c r="CI46" i="1"/>
  <c r="CI58" i="1"/>
  <c r="CI34" i="1"/>
  <c r="CI18" i="1"/>
  <c r="CI6" i="1"/>
  <c r="CI17" i="1"/>
  <c r="CI33" i="1"/>
  <c r="CI7" i="1"/>
  <c r="CI8" i="1"/>
  <c r="CI9" i="1"/>
  <c r="CI10" i="1"/>
  <c r="CI11" i="1"/>
  <c r="CI12" i="1"/>
  <c r="CI13" i="1"/>
  <c r="CI14" i="1"/>
  <c r="CI15" i="1"/>
  <c r="CI16" i="1"/>
  <c r="CI19" i="1"/>
  <c r="CI20" i="1"/>
  <c r="CI21" i="1"/>
  <c r="CI22" i="1"/>
  <c r="CI23" i="1"/>
  <c r="CI24" i="1"/>
  <c r="CI25" i="1"/>
  <c r="CI26" i="1"/>
  <c r="CI27" i="1"/>
  <c r="CI28" i="1"/>
  <c r="CI29" i="1"/>
  <c r="CI30" i="1"/>
  <c r="CI31" i="1"/>
  <c r="CI32" i="1"/>
  <c r="CI35" i="1"/>
  <c r="CI36" i="1"/>
  <c r="CI37" i="1"/>
  <c r="CI38" i="1"/>
  <c r="CI39" i="1"/>
  <c r="CI40" i="1"/>
  <c r="CI41" i="1"/>
  <c r="CI42" i="1"/>
  <c r="CI43" i="1"/>
  <c r="CI44" i="1"/>
  <c r="CI45" i="1"/>
  <c r="CI47" i="1"/>
  <c r="CI48" i="1"/>
  <c r="CI49" i="1"/>
  <c r="CI50" i="1"/>
  <c r="CI51" i="1"/>
  <c r="CI52" i="1"/>
  <c r="CI53" i="1"/>
  <c r="CI54" i="1"/>
  <c r="CI55" i="1"/>
  <c r="CI56" i="1"/>
  <c r="CI57" i="1"/>
  <c r="CI59" i="1"/>
  <c r="CJ46" i="1"/>
  <c r="CJ58" i="1"/>
  <c r="CJ34" i="1"/>
  <c r="CJ18" i="1"/>
  <c r="CJ6" i="1"/>
  <c r="CJ17" i="1"/>
  <c r="CJ33" i="1"/>
  <c r="CJ7" i="1"/>
  <c r="CJ8" i="1"/>
  <c r="CJ9" i="1"/>
  <c r="CJ10" i="1"/>
  <c r="CJ11" i="1"/>
  <c r="CJ12" i="1"/>
  <c r="CJ13" i="1"/>
  <c r="CJ14" i="1"/>
  <c r="CJ15" i="1"/>
  <c r="CJ16" i="1"/>
  <c r="CJ19" i="1"/>
  <c r="CJ20" i="1"/>
  <c r="CJ21" i="1"/>
  <c r="CJ22" i="1"/>
  <c r="CJ23" i="1"/>
  <c r="CJ24" i="1"/>
  <c r="CJ25" i="1"/>
  <c r="CJ26" i="1"/>
  <c r="CJ27" i="1"/>
  <c r="CJ28" i="1"/>
  <c r="CJ29" i="1"/>
  <c r="CJ30" i="1"/>
  <c r="CJ31" i="1"/>
  <c r="CJ32" i="1"/>
  <c r="CJ35" i="1"/>
  <c r="CJ36" i="1"/>
  <c r="CJ37" i="1"/>
  <c r="CJ38" i="1"/>
  <c r="CJ39" i="1"/>
  <c r="CJ40" i="1"/>
  <c r="CJ41" i="1"/>
  <c r="CJ42" i="1"/>
  <c r="CJ43" i="1"/>
  <c r="CJ44" i="1"/>
  <c r="CJ45" i="1"/>
  <c r="CJ47" i="1"/>
  <c r="CJ48" i="1"/>
  <c r="CJ49" i="1"/>
  <c r="CJ50" i="1"/>
  <c r="CJ51" i="1"/>
  <c r="CJ52" i="1"/>
  <c r="CJ53" i="1"/>
  <c r="CJ54" i="1"/>
  <c r="CJ55" i="1"/>
  <c r="CJ56" i="1"/>
  <c r="CJ57" i="1"/>
  <c r="CJ59" i="1"/>
  <c r="CK46" i="1"/>
  <c r="CK58" i="1"/>
  <c r="CK34" i="1"/>
  <c r="CK18" i="1"/>
  <c r="CK6" i="1"/>
  <c r="CK17" i="1"/>
  <c r="CK33" i="1"/>
  <c r="CK7" i="1"/>
  <c r="CK8" i="1"/>
  <c r="CK9" i="1"/>
  <c r="CK10" i="1"/>
  <c r="CK11" i="1"/>
  <c r="CK12" i="1"/>
  <c r="CK13" i="1"/>
  <c r="CK14" i="1"/>
  <c r="CK15" i="1"/>
  <c r="CK16" i="1"/>
  <c r="CK19" i="1"/>
  <c r="CK20" i="1"/>
  <c r="CK21" i="1"/>
  <c r="CK22" i="1"/>
  <c r="CK23" i="1"/>
  <c r="CK24" i="1"/>
  <c r="CK25" i="1"/>
  <c r="CK26" i="1"/>
  <c r="CK27" i="1"/>
  <c r="CK28" i="1"/>
  <c r="CK29" i="1"/>
  <c r="CK30" i="1"/>
  <c r="CK31" i="1"/>
  <c r="CK32" i="1"/>
  <c r="CK35" i="1"/>
  <c r="CK36" i="1"/>
  <c r="CK37" i="1"/>
  <c r="CK38" i="1"/>
  <c r="CK39" i="1"/>
  <c r="CK40" i="1"/>
  <c r="CK41" i="1"/>
  <c r="CK42" i="1"/>
  <c r="CK43" i="1"/>
  <c r="CK44" i="1"/>
  <c r="CK45" i="1"/>
  <c r="CK47" i="1"/>
  <c r="CK48" i="1"/>
  <c r="CK49" i="1"/>
  <c r="CK50" i="1"/>
  <c r="CK51" i="1"/>
  <c r="CK52" i="1"/>
  <c r="CK53" i="1"/>
  <c r="CK54" i="1"/>
  <c r="CK55" i="1"/>
  <c r="CK56" i="1"/>
  <c r="CK57" i="1"/>
  <c r="CK59" i="1"/>
  <c r="CL46" i="1"/>
  <c r="CL58" i="1"/>
  <c r="CL34" i="1"/>
  <c r="CL18" i="1"/>
  <c r="CL6" i="1"/>
  <c r="CL17" i="1"/>
  <c r="CL33" i="1"/>
  <c r="CL7" i="1"/>
  <c r="CL8" i="1"/>
  <c r="CL9" i="1"/>
  <c r="CL10" i="1"/>
  <c r="CL11" i="1"/>
  <c r="CL12" i="1"/>
  <c r="CL13" i="1"/>
  <c r="CL14" i="1"/>
  <c r="CL15" i="1"/>
  <c r="CL16" i="1"/>
  <c r="CL19" i="1"/>
  <c r="CL20" i="1"/>
  <c r="CL21" i="1"/>
  <c r="CL22" i="1"/>
  <c r="CL23" i="1"/>
  <c r="CL24" i="1"/>
  <c r="CL25" i="1"/>
  <c r="CL26" i="1"/>
  <c r="CL27" i="1"/>
  <c r="CL28" i="1"/>
  <c r="CL29" i="1"/>
  <c r="CL30" i="1"/>
  <c r="CL31" i="1"/>
  <c r="CL32" i="1"/>
  <c r="CL35" i="1"/>
  <c r="CL36" i="1"/>
  <c r="CL37" i="1"/>
  <c r="CL38" i="1"/>
  <c r="CL39" i="1"/>
  <c r="CL40" i="1"/>
  <c r="CL41" i="1"/>
  <c r="CL42" i="1"/>
  <c r="CL43" i="1"/>
  <c r="CL44" i="1"/>
  <c r="CL45" i="1"/>
  <c r="CL47" i="1"/>
  <c r="CL48" i="1"/>
  <c r="CL49" i="1"/>
  <c r="CL50" i="1"/>
  <c r="CL51" i="1"/>
  <c r="CL52" i="1"/>
  <c r="CL53" i="1"/>
  <c r="CL54" i="1"/>
  <c r="CL55" i="1"/>
  <c r="CL56" i="1"/>
  <c r="CL57" i="1"/>
  <c r="CL59" i="1"/>
  <c r="CM46" i="1"/>
  <c r="CM58" i="1"/>
  <c r="CM34" i="1"/>
  <c r="CM18" i="1"/>
  <c r="CM6" i="1"/>
  <c r="CM17" i="1"/>
  <c r="CM33" i="1"/>
  <c r="CM7" i="1"/>
  <c r="CM8" i="1"/>
  <c r="CM9" i="1"/>
  <c r="CM10" i="1"/>
  <c r="CM11" i="1"/>
  <c r="CM12" i="1"/>
  <c r="CM13" i="1"/>
  <c r="CM14" i="1"/>
  <c r="CM15" i="1"/>
  <c r="CM16" i="1"/>
  <c r="CM19" i="1"/>
  <c r="CM20" i="1"/>
  <c r="CM21" i="1"/>
  <c r="CM22" i="1"/>
  <c r="CM23" i="1"/>
  <c r="CM24" i="1"/>
  <c r="CM25" i="1"/>
  <c r="CM26" i="1"/>
  <c r="CM27" i="1"/>
  <c r="CM28" i="1"/>
  <c r="CM29" i="1"/>
  <c r="CM30" i="1"/>
  <c r="CM31" i="1"/>
  <c r="CM32" i="1"/>
  <c r="CM35" i="1"/>
  <c r="CM36" i="1"/>
  <c r="CM37" i="1"/>
  <c r="CM38" i="1"/>
  <c r="CM39" i="1"/>
  <c r="CM40" i="1"/>
  <c r="CM41" i="1"/>
  <c r="CM42" i="1"/>
  <c r="CM43" i="1"/>
  <c r="CM44" i="1"/>
  <c r="CM45" i="1"/>
  <c r="CM47" i="1"/>
  <c r="CM48" i="1"/>
  <c r="CM49" i="1"/>
  <c r="CM50" i="1"/>
  <c r="CM51" i="1"/>
  <c r="CM52" i="1"/>
  <c r="CM53" i="1"/>
  <c r="CM54" i="1"/>
  <c r="CM55" i="1"/>
  <c r="CM56" i="1"/>
  <c r="CM57" i="1"/>
  <c r="CM59" i="1"/>
  <c r="CN46" i="1"/>
  <c r="CN58" i="1"/>
  <c r="CN34" i="1"/>
  <c r="CN18" i="1"/>
  <c r="CN6" i="1"/>
  <c r="CN17" i="1"/>
  <c r="CN33" i="1"/>
  <c r="CN7" i="1"/>
  <c r="CN8" i="1"/>
  <c r="CN9" i="1"/>
  <c r="CN10" i="1"/>
  <c r="CN11" i="1"/>
  <c r="CN12" i="1"/>
  <c r="CN13" i="1"/>
  <c r="CN14" i="1"/>
  <c r="CN15" i="1"/>
  <c r="CN16" i="1"/>
  <c r="CN19" i="1"/>
  <c r="CN20" i="1"/>
  <c r="CN21" i="1"/>
  <c r="CN22" i="1"/>
  <c r="CN23" i="1"/>
  <c r="CN24" i="1"/>
  <c r="CN25" i="1"/>
  <c r="CN26" i="1"/>
  <c r="CN27" i="1"/>
  <c r="CN28" i="1"/>
  <c r="CN29" i="1"/>
  <c r="CN30" i="1"/>
  <c r="CN31" i="1"/>
  <c r="CN32" i="1"/>
  <c r="CN35" i="1"/>
  <c r="CN36" i="1"/>
  <c r="CN37" i="1"/>
  <c r="CN38" i="1"/>
  <c r="CN39" i="1"/>
  <c r="CN40" i="1"/>
  <c r="CN41" i="1"/>
  <c r="CN42" i="1"/>
  <c r="CN43" i="1"/>
  <c r="CN44" i="1"/>
  <c r="CN45" i="1"/>
  <c r="CN47" i="1"/>
  <c r="CN48" i="1"/>
  <c r="CN49" i="1"/>
  <c r="CN50" i="1"/>
  <c r="CN51" i="1"/>
  <c r="CN52" i="1"/>
  <c r="CN53" i="1"/>
  <c r="CN54" i="1"/>
  <c r="CN55" i="1"/>
  <c r="CN56" i="1"/>
  <c r="CN57" i="1"/>
  <c r="CN59" i="1"/>
  <c r="CO46" i="1"/>
  <c r="CO58" i="1"/>
  <c r="CO34" i="1"/>
  <c r="CO18" i="1"/>
  <c r="CO6" i="1"/>
  <c r="CO17" i="1"/>
  <c r="CO33" i="1"/>
  <c r="CO7" i="1"/>
  <c r="CO8" i="1"/>
  <c r="CO9" i="1"/>
  <c r="CO10" i="1"/>
  <c r="CO11" i="1"/>
  <c r="CO12" i="1"/>
  <c r="CO13" i="1"/>
  <c r="CO14" i="1"/>
  <c r="CO15" i="1"/>
  <c r="CO16" i="1"/>
  <c r="CO19" i="1"/>
  <c r="CO20" i="1"/>
  <c r="CO21" i="1"/>
  <c r="CO22" i="1"/>
  <c r="CO23" i="1"/>
  <c r="CO24" i="1"/>
  <c r="CO25" i="1"/>
  <c r="CO26" i="1"/>
  <c r="CO27" i="1"/>
  <c r="CO28" i="1"/>
  <c r="CO29" i="1"/>
  <c r="CO30" i="1"/>
  <c r="CO31" i="1"/>
  <c r="CO32" i="1"/>
  <c r="CO35" i="1"/>
  <c r="CO36" i="1"/>
  <c r="CO37" i="1"/>
  <c r="CO38" i="1"/>
  <c r="CO39" i="1"/>
  <c r="CO40" i="1"/>
  <c r="CO41" i="1"/>
  <c r="CO42" i="1"/>
  <c r="CO43" i="1"/>
  <c r="CO44" i="1"/>
  <c r="CO45" i="1"/>
  <c r="CO47" i="1"/>
  <c r="CO48" i="1"/>
  <c r="CO49" i="1"/>
  <c r="CO50" i="1"/>
  <c r="CO51" i="1"/>
  <c r="CO52" i="1"/>
  <c r="CO53" i="1"/>
  <c r="CO54" i="1"/>
  <c r="CO55" i="1"/>
  <c r="CO56" i="1"/>
  <c r="CO57" i="1"/>
  <c r="CO59" i="1"/>
  <c r="CP46" i="1"/>
  <c r="CP58" i="1"/>
  <c r="CP34" i="1"/>
  <c r="CP18" i="1"/>
  <c r="CP6" i="1"/>
  <c r="CP17" i="1"/>
  <c r="CP33" i="1"/>
  <c r="CP7" i="1"/>
  <c r="CP8" i="1"/>
  <c r="CP9" i="1"/>
  <c r="CP10" i="1"/>
  <c r="CP11" i="1"/>
  <c r="CP12" i="1"/>
  <c r="CP13" i="1"/>
  <c r="CP14" i="1"/>
  <c r="CP15" i="1"/>
  <c r="CP16" i="1"/>
  <c r="CP19" i="1"/>
  <c r="CP20" i="1"/>
  <c r="CP21" i="1"/>
  <c r="CP22" i="1"/>
  <c r="CP23" i="1"/>
  <c r="CP24" i="1"/>
  <c r="CP25" i="1"/>
  <c r="CP26" i="1"/>
  <c r="CP27" i="1"/>
  <c r="CP28" i="1"/>
  <c r="CP29" i="1"/>
  <c r="CP30" i="1"/>
  <c r="CP31" i="1"/>
  <c r="CP32" i="1"/>
  <c r="CP35" i="1"/>
  <c r="CP36" i="1"/>
  <c r="CP37" i="1"/>
  <c r="CP38" i="1"/>
  <c r="CP39" i="1"/>
  <c r="CP40" i="1"/>
  <c r="CP41" i="1"/>
  <c r="CP42" i="1"/>
  <c r="CP43" i="1"/>
  <c r="CP44" i="1"/>
  <c r="CP45" i="1"/>
  <c r="CP47" i="1"/>
  <c r="CP48" i="1"/>
  <c r="CP49" i="1"/>
  <c r="CP50" i="1"/>
  <c r="CP51" i="1"/>
  <c r="CP52" i="1"/>
  <c r="CP53" i="1"/>
  <c r="CP54" i="1"/>
  <c r="CP55" i="1"/>
  <c r="CP56" i="1"/>
  <c r="CP57" i="1"/>
  <c r="CP59" i="1"/>
  <c r="CQ46" i="1"/>
  <c r="CQ58" i="1"/>
  <c r="CQ34" i="1"/>
  <c r="CQ18" i="1"/>
  <c r="CQ6" i="1"/>
  <c r="CQ17" i="1"/>
  <c r="CQ33" i="1"/>
  <c r="CQ7" i="1"/>
  <c r="CQ8" i="1"/>
  <c r="CQ9" i="1"/>
  <c r="CQ10" i="1"/>
  <c r="CQ11" i="1"/>
  <c r="CQ12" i="1"/>
  <c r="CQ13" i="1"/>
  <c r="CQ14" i="1"/>
  <c r="CQ15" i="1"/>
  <c r="CQ16" i="1"/>
  <c r="CQ19" i="1"/>
  <c r="CQ20" i="1"/>
  <c r="CQ21" i="1"/>
  <c r="CQ22" i="1"/>
  <c r="CQ23" i="1"/>
  <c r="CQ24" i="1"/>
  <c r="CQ25" i="1"/>
  <c r="CQ26" i="1"/>
  <c r="CQ27" i="1"/>
  <c r="CQ28" i="1"/>
  <c r="CQ29" i="1"/>
  <c r="CQ30" i="1"/>
  <c r="CQ31" i="1"/>
  <c r="CQ32" i="1"/>
  <c r="CQ35" i="1"/>
  <c r="CQ36" i="1"/>
  <c r="CQ37" i="1"/>
  <c r="CQ38" i="1"/>
  <c r="CQ39" i="1"/>
  <c r="CQ40" i="1"/>
  <c r="CQ41" i="1"/>
  <c r="CQ42" i="1"/>
  <c r="CQ43" i="1"/>
  <c r="CQ44" i="1"/>
  <c r="CQ45" i="1"/>
  <c r="CQ47" i="1"/>
  <c r="CQ48" i="1"/>
  <c r="CQ49" i="1"/>
  <c r="CQ50" i="1"/>
  <c r="CQ51" i="1"/>
  <c r="CQ52" i="1"/>
  <c r="CQ53" i="1"/>
  <c r="CQ54" i="1"/>
  <c r="CQ55" i="1"/>
  <c r="CQ56" i="1"/>
  <c r="CQ57" i="1"/>
  <c r="CQ59" i="1"/>
  <c r="CR46" i="1"/>
  <c r="CR58" i="1"/>
  <c r="CR34" i="1"/>
  <c r="CR18" i="1"/>
  <c r="CR6" i="1"/>
  <c r="CR17" i="1"/>
  <c r="CR33" i="1"/>
  <c r="CR7" i="1"/>
  <c r="CR8" i="1"/>
  <c r="CR9" i="1"/>
  <c r="CR10" i="1"/>
  <c r="CR11" i="1"/>
  <c r="CR12" i="1"/>
  <c r="CR13" i="1"/>
  <c r="CR14" i="1"/>
  <c r="CR15" i="1"/>
  <c r="CR16" i="1"/>
  <c r="CR19" i="1"/>
  <c r="CR20" i="1"/>
  <c r="CR21" i="1"/>
  <c r="CR22" i="1"/>
  <c r="CR23" i="1"/>
  <c r="CR24" i="1"/>
  <c r="CR25" i="1"/>
  <c r="CR26" i="1"/>
  <c r="CR27" i="1"/>
  <c r="CR28" i="1"/>
  <c r="CR29" i="1"/>
  <c r="CR30" i="1"/>
  <c r="CR31" i="1"/>
  <c r="CR32" i="1"/>
  <c r="CR35" i="1"/>
  <c r="CR36" i="1"/>
  <c r="CR37" i="1"/>
  <c r="CR38" i="1"/>
  <c r="CR39" i="1"/>
  <c r="CR40" i="1"/>
  <c r="CR41" i="1"/>
  <c r="CR42" i="1"/>
  <c r="CR43" i="1"/>
  <c r="CR44" i="1"/>
  <c r="CR45" i="1"/>
  <c r="CR47" i="1"/>
  <c r="CR48" i="1"/>
  <c r="CR49" i="1"/>
  <c r="CR50" i="1"/>
  <c r="CR51" i="1"/>
  <c r="CR52" i="1"/>
  <c r="CR53" i="1"/>
  <c r="CR54" i="1"/>
  <c r="CR55" i="1"/>
  <c r="CR56" i="1"/>
  <c r="CR57" i="1"/>
  <c r="CR59" i="1"/>
  <c r="CS46" i="1"/>
  <c r="CS58" i="1"/>
  <c r="CS34" i="1"/>
  <c r="CS18" i="1"/>
  <c r="CS6" i="1"/>
  <c r="CS17" i="1"/>
  <c r="CS33" i="1"/>
  <c r="CS7" i="1"/>
  <c r="CS8" i="1"/>
  <c r="CS9" i="1"/>
  <c r="CS10" i="1"/>
  <c r="CS11" i="1"/>
  <c r="CS12" i="1"/>
  <c r="CS13" i="1"/>
  <c r="CS14" i="1"/>
  <c r="CS15" i="1"/>
  <c r="CS16" i="1"/>
  <c r="CS19" i="1"/>
  <c r="CS20" i="1"/>
  <c r="CS21" i="1"/>
  <c r="CS22" i="1"/>
  <c r="CS23" i="1"/>
  <c r="CS24" i="1"/>
  <c r="CS25" i="1"/>
  <c r="CS26" i="1"/>
  <c r="CS27" i="1"/>
  <c r="CS28" i="1"/>
  <c r="CS29" i="1"/>
  <c r="CS30" i="1"/>
  <c r="CS31" i="1"/>
  <c r="CS32" i="1"/>
  <c r="CS35" i="1"/>
  <c r="CS36" i="1"/>
  <c r="CS37" i="1"/>
  <c r="CS38" i="1"/>
  <c r="CS39" i="1"/>
  <c r="CS40" i="1"/>
  <c r="CS41" i="1"/>
  <c r="CS42" i="1"/>
  <c r="CS43" i="1"/>
  <c r="CS44" i="1"/>
  <c r="CS45" i="1"/>
  <c r="CS47" i="1"/>
  <c r="CS48" i="1"/>
  <c r="CS49" i="1"/>
  <c r="CS50" i="1"/>
  <c r="CS51" i="1"/>
  <c r="CS52" i="1"/>
  <c r="CS53" i="1"/>
  <c r="CS54" i="1"/>
  <c r="CS55" i="1"/>
  <c r="CS56" i="1"/>
  <c r="CS57" i="1"/>
  <c r="CS59" i="1"/>
  <c r="CT46" i="1"/>
  <c r="CT58" i="1"/>
  <c r="CT34" i="1"/>
  <c r="CT18" i="1"/>
  <c r="CT6" i="1"/>
  <c r="CT17" i="1"/>
  <c r="CT33" i="1"/>
  <c r="CT7" i="1"/>
  <c r="CT8" i="1"/>
  <c r="CT9" i="1"/>
  <c r="CT10" i="1"/>
  <c r="CT11" i="1"/>
  <c r="CT12" i="1"/>
  <c r="CT13" i="1"/>
  <c r="CT14" i="1"/>
  <c r="CT15" i="1"/>
  <c r="CT16" i="1"/>
  <c r="CT19" i="1"/>
  <c r="CT20" i="1"/>
  <c r="CT21" i="1"/>
  <c r="CT22" i="1"/>
  <c r="CT23" i="1"/>
  <c r="CT24" i="1"/>
  <c r="CT25" i="1"/>
  <c r="CT26" i="1"/>
  <c r="CT27" i="1"/>
  <c r="CT28" i="1"/>
  <c r="CT29" i="1"/>
  <c r="CT30" i="1"/>
  <c r="CT31" i="1"/>
  <c r="CT32" i="1"/>
  <c r="CT35" i="1"/>
  <c r="CT36" i="1"/>
  <c r="CT37" i="1"/>
  <c r="CT38" i="1"/>
  <c r="CT39" i="1"/>
  <c r="CT40" i="1"/>
  <c r="CT41" i="1"/>
  <c r="CT42" i="1"/>
  <c r="CT43" i="1"/>
  <c r="CT44" i="1"/>
  <c r="CT45" i="1"/>
  <c r="CT47" i="1"/>
  <c r="CT48" i="1"/>
  <c r="CT49" i="1"/>
  <c r="CT50" i="1"/>
  <c r="CT51" i="1"/>
  <c r="CT52" i="1"/>
  <c r="CT53" i="1"/>
  <c r="CT54" i="1"/>
  <c r="CT55" i="1"/>
  <c r="CT56" i="1"/>
  <c r="CT57" i="1"/>
  <c r="CT59" i="1"/>
  <c r="CU46" i="1"/>
  <c r="CU58" i="1"/>
  <c r="CU34" i="1"/>
  <c r="CU18" i="1"/>
  <c r="CU6" i="1"/>
  <c r="CU17" i="1"/>
  <c r="CU33" i="1"/>
  <c r="CU7" i="1"/>
  <c r="CU8" i="1"/>
  <c r="CU9" i="1"/>
  <c r="CU10" i="1"/>
  <c r="CU11" i="1"/>
  <c r="CU12" i="1"/>
  <c r="CU13" i="1"/>
  <c r="CU14" i="1"/>
  <c r="CU15" i="1"/>
  <c r="CU16" i="1"/>
  <c r="CU19" i="1"/>
  <c r="CU20" i="1"/>
  <c r="CU21" i="1"/>
  <c r="CU22" i="1"/>
  <c r="CU23" i="1"/>
  <c r="CU24" i="1"/>
  <c r="CU25" i="1"/>
  <c r="CU26" i="1"/>
  <c r="CU27" i="1"/>
  <c r="CU28" i="1"/>
  <c r="CU29" i="1"/>
  <c r="CU30" i="1"/>
  <c r="CU31" i="1"/>
  <c r="CU32" i="1"/>
  <c r="CU35" i="1"/>
  <c r="CU36" i="1"/>
  <c r="CU37" i="1"/>
  <c r="CU38" i="1"/>
  <c r="CU39" i="1"/>
  <c r="CU40" i="1"/>
  <c r="CU41" i="1"/>
  <c r="CU42" i="1"/>
  <c r="CU43" i="1"/>
  <c r="CU44" i="1"/>
  <c r="CU45" i="1"/>
  <c r="CU47" i="1"/>
  <c r="CU48" i="1"/>
  <c r="CU49" i="1"/>
  <c r="CU50" i="1"/>
  <c r="CU51" i="1"/>
  <c r="CU52" i="1"/>
  <c r="CU53" i="1"/>
  <c r="CU54" i="1"/>
  <c r="CU55" i="1"/>
  <c r="CU56" i="1"/>
  <c r="CU57" i="1"/>
  <c r="CU59" i="1"/>
  <c r="CV46" i="1"/>
  <c r="CV58" i="1"/>
  <c r="CV34" i="1"/>
  <c r="CV18" i="1"/>
  <c r="CV6" i="1"/>
  <c r="CV17" i="1"/>
  <c r="CV33" i="1"/>
  <c r="CV7" i="1"/>
  <c r="CV8" i="1"/>
  <c r="CV9" i="1"/>
  <c r="CV10" i="1"/>
  <c r="CV11" i="1"/>
  <c r="CV12" i="1"/>
  <c r="CV13" i="1"/>
  <c r="CV14" i="1"/>
  <c r="CV15" i="1"/>
  <c r="CV16" i="1"/>
  <c r="CV19" i="1"/>
  <c r="CV20" i="1"/>
  <c r="CV21" i="1"/>
  <c r="CV22" i="1"/>
  <c r="CV23" i="1"/>
  <c r="CV24" i="1"/>
  <c r="CV25" i="1"/>
  <c r="CV26" i="1"/>
  <c r="CV27" i="1"/>
  <c r="CV28" i="1"/>
  <c r="CV29" i="1"/>
  <c r="CV30" i="1"/>
  <c r="CV31" i="1"/>
  <c r="CV32" i="1"/>
  <c r="CV35" i="1"/>
  <c r="CV36" i="1"/>
  <c r="CV37" i="1"/>
  <c r="CV38" i="1"/>
  <c r="CV39" i="1"/>
  <c r="CV40" i="1"/>
  <c r="CV41" i="1"/>
  <c r="CV42" i="1"/>
  <c r="CV43" i="1"/>
  <c r="CV44" i="1"/>
  <c r="CV45" i="1"/>
  <c r="CV47" i="1"/>
  <c r="CV48" i="1"/>
  <c r="CV49" i="1"/>
  <c r="CV50" i="1"/>
  <c r="CV51" i="1"/>
  <c r="CV52" i="1"/>
  <c r="CV53" i="1"/>
  <c r="CV54" i="1"/>
  <c r="CV55" i="1"/>
  <c r="CV56" i="1"/>
  <c r="CV57" i="1"/>
  <c r="CV59" i="1"/>
  <c r="CW46" i="1"/>
  <c r="CW58" i="1"/>
  <c r="CW34" i="1"/>
  <c r="CW18" i="1"/>
  <c r="CW6" i="1"/>
  <c r="CW17" i="1"/>
  <c r="CW33" i="1"/>
  <c r="CW7" i="1"/>
  <c r="CW8" i="1"/>
  <c r="CW9" i="1"/>
  <c r="CW10" i="1"/>
  <c r="CW11" i="1"/>
  <c r="CW12" i="1"/>
  <c r="CW13" i="1"/>
  <c r="CW14" i="1"/>
  <c r="CW15" i="1"/>
  <c r="CW16" i="1"/>
  <c r="CW19" i="1"/>
  <c r="CW20" i="1"/>
  <c r="CW21" i="1"/>
  <c r="CW22" i="1"/>
  <c r="CW23" i="1"/>
  <c r="CW24" i="1"/>
  <c r="CW25" i="1"/>
  <c r="CW26" i="1"/>
  <c r="CW27" i="1"/>
  <c r="CW28" i="1"/>
  <c r="CW29" i="1"/>
  <c r="CW30" i="1"/>
  <c r="CW31" i="1"/>
  <c r="CW32" i="1"/>
  <c r="CW35" i="1"/>
  <c r="CW36" i="1"/>
  <c r="CW37" i="1"/>
  <c r="CW38" i="1"/>
  <c r="CW39" i="1"/>
  <c r="CW40" i="1"/>
  <c r="CW41" i="1"/>
  <c r="CW42" i="1"/>
  <c r="CW43" i="1"/>
  <c r="CW44" i="1"/>
  <c r="CW45" i="1"/>
  <c r="CW47" i="1"/>
  <c r="CW48" i="1"/>
  <c r="CW49" i="1"/>
  <c r="CW50" i="1"/>
  <c r="CW51" i="1"/>
  <c r="CW52" i="1"/>
  <c r="CW53" i="1"/>
  <c r="CW54" i="1"/>
  <c r="CW55" i="1"/>
  <c r="CW56" i="1"/>
  <c r="CW57" i="1"/>
  <c r="CW59" i="1"/>
  <c r="CX46" i="1"/>
  <c r="CX58" i="1"/>
  <c r="CX34" i="1"/>
  <c r="CX18" i="1"/>
  <c r="CX6" i="1"/>
  <c r="CX17" i="1"/>
  <c r="CX33" i="1"/>
  <c r="CX7" i="1"/>
  <c r="CX8" i="1"/>
  <c r="CX9" i="1"/>
  <c r="CX10" i="1"/>
  <c r="CX11" i="1"/>
  <c r="CX12" i="1"/>
  <c r="CX13" i="1"/>
  <c r="CX14" i="1"/>
  <c r="CX15" i="1"/>
  <c r="CX16" i="1"/>
  <c r="CX19" i="1"/>
  <c r="CX20" i="1"/>
  <c r="CX21" i="1"/>
  <c r="CX22" i="1"/>
  <c r="CX23" i="1"/>
  <c r="CX24" i="1"/>
  <c r="CX25" i="1"/>
  <c r="CX26" i="1"/>
  <c r="CX27" i="1"/>
  <c r="CX28" i="1"/>
  <c r="CX29" i="1"/>
  <c r="CX30" i="1"/>
  <c r="CX31" i="1"/>
  <c r="CX32" i="1"/>
  <c r="CX35" i="1"/>
  <c r="CX36" i="1"/>
  <c r="CX37" i="1"/>
  <c r="CX38" i="1"/>
  <c r="CX39" i="1"/>
  <c r="CX40" i="1"/>
  <c r="CX41" i="1"/>
  <c r="CX42" i="1"/>
  <c r="CX43" i="1"/>
  <c r="CX44" i="1"/>
  <c r="CX45" i="1"/>
  <c r="CX47" i="1"/>
  <c r="CX48" i="1"/>
  <c r="CX49" i="1"/>
  <c r="CX50" i="1"/>
  <c r="CX51" i="1"/>
  <c r="CX52" i="1"/>
  <c r="CX53" i="1"/>
  <c r="CX54" i="1"/>
  <c r="CX55" i="1"/>
  <c r="CX56" i="1"/>
  <c r="CX57" i="1"/>
  <c r="CX59" i="1"/>
  <c r="CY46" i="1"/>
  <c r="CY58" i="1"/>
  <c r="CY34" i="1"/>
  <c r="CY18" i="1"/>
  <c r="CY6" i="1"/>
  <c r="CY17" i="1"/>
  <c r="CY33" i="1"/>
  <c r="CY7" i="1"/>
  <c r="CY8" i="1"/>
  <c r="CY9" i="1"/>
  <c r="CY10" i="1"/>
  <c r="CY11" i="1"/>
  <c r="CY12" i="1"/>
  <c r="CY13" i="1"/>
  <c r="CY14" i="1"/>
  <c r="CY15" i="1"/>
  <c r="CY16" i="1"/>
  <c r="CY19" i="1"/>
  <c r="CY20" i="1"/>
  <c r="CY21" i="1"/>
  <c r="CY22" i="1"/>
  <c r="CY23" i="1"/>
  <c r="CY24" i="1"/>
  <c r="CY25" i="1"/>
  <c r="CY26" i="1"/>
  <c r="CY27" i="1"/>
  <c r="CY28" i="1"/>
  <c r="CY29" i="1"/>
  <c r="CY30" i="1"/>
  <c r="CY31" i="1"/>
  <c r="CY32" i="1"/>
  <c r="CY35" i="1"/>
  <c r="CY36" i="1"/>
  <c r="CY37" i="1"/>
  <c r="CY38" i="1"/>
  <c r="CY39" i="1"/>
  <c r="CY40" i="1"/>
  <c r="CY41" i="1"/>
  <c r="CY42" i="1"/>
  <c r="CY43" i="1"/>
  <c r="CY44" i="1"/>
  <c r="CY45" i="1"/>
  <c r="CY47" i="1"/>
  <c r="CY48" i="1"/>
  <c r="CY49" i="1"/>
  <c r="CY50" i="1"/>
  <c r="CY51" i="1"/>
  <c r="CY52" i="1"/>
  <c r="CY53" i="1"/>
  <c r="CY54" i="1"/>
  <c r="CY55" i="1"/>
  <c r="CY56" i="1"/>
  <c r="CY57" i="1"/>
  <c r="CY59" i="1"/>
  <c r="CZ46" i="1"/>
  <c r="CZ58" i="1"/>
  <c r="CZ34" i="1"/>
  <c r="CZ18" i="1"/>
  <c r="CZ6" i="1"/>
  <c r="CZ17" i="1"/>
  <c r="CZ33" i="1"/>
  <c r="CZ7" i="1"/>
  <c r="CZ8" i="1"/>
  <c r="CZ9" i="1"/>
  <c r="CZ10" i="1"/>
  <c r="CZ11" i="1"/>
  <c r="CZ12" i="1"/>
  <c r="CZ13" i="1"/>
  <c r="CZ14" i="1"/>
  <c r="CZ15" i="1"/>
  <c r="CZ16" i="1"/>
  <c r="CZ19" i="1"/>
  <c r="CZ20" i="1"/>
  <c r="CZ21" i="1"/>
  <c r="CZ22" i="1"/>
  <c r="CZ23" i="1"/>
  <c r="CZ24" i="1"/>
  <c r="CZ25" i="1"/>
  <c r="CZ26" i="1"/>
  <c r="CZ27" i="1"/>
  <c r="CZ28" i="1"/>
  <c r="CZ29" i="1"/>
  <c r="CZ30" i="1"/>
  <c r="CZ31" i="1"/>
  <c r="CZ32" i="1"/>
  <c r="CZ35" i="1"/>
  <c r="CZ36" i="1"/>
  <c r="CZ37" i="1"/>
  <c r="CZ38" i="1"/>
  <c r="CZ39" i="1"/>
  <c r="CZ40" i="1"/>
  <c r="CZ41" i="1"/>
  <c r="CZ42" i="1"/>
  <c r="CZ43" i="1"/>
  <c r="CZ44" i="1"/>
  <c r="CZ45" i="1"/>
  <c r="CZ47" i="1"/>
  <c r="CZ48" i="1"/>
  <c r="CZ49" i="1"/>
  <c r="CZ50" i="1"/>
  <c r="CZ51" i="1"/>
  <c r="CZ52" i="1"/>
  <c r="CZ53" i="1"/>
  <c r="CZ54" i="1"/>
  <c r="CZ55" i="1"/>
  <c r="CZ56" i="1"/>
  <c r="CZ57" i="1"/>
  <c r="CZ59" i="1"/>
  <c r="DA46" i="1"/>
  <c r="DA58" i="1"/>
  <c r="DA34" i="1"/>
  <c r="DA18" i="1"/>
  <c r="DA6" i="1"/>
  <c r="DA17" i="1"/>
  <c r="DA33" i="1"/>
  <c r="DA7" i="1"/>
  <c r="DA8" i="1"/>
  <c r="DA9" i="1"/>
  <c r="DA10" i="1"/>
  <c r="DA11" i="1"/>
  <c r="DA12" i="1"/>
  <c r="DA13" i="1"/>
  <c r="DA14" i="1"/>
  <c r="DA15" i="1"/>
  <c r="DA16" i="1"/>
  <c r="DA19" i="1"/>
  <c r="DA20" i="1"/>
  <c r="DA21" i="1"/>
  <c r="DA22" i="1"/>
  <c r="DA23" i="1"/>
  <c r="DA24" i="1"/>
  <c r="DA25" i="1"/>
  <c r="DA26" i="1"/>
  <c r="DA27" i="1"/>
  <c r="DA28" i="1"/>
  <c r="DA29" i="1"/>
  <c r="DA30" i="1"/>
  <c r="DA31" i="1"/>
  <c r="DA32" i="1"/>
  <c r="DA35" i="1"/>
  <c r="DA36" i="1"/>
  <c r="DA37" i="1"/>
  <c r="DA38" i="1"/>
  <c r="DA39" i="1"/>
  <c r="DA40" i="1"/>
  <c r="DA41" i="1"/>
  <c r="DA42" i="1"/>
  <c r="DA43" i="1"/>
  <c r="DA44" i="1"/>
  <c r="DA45" i="1"/>
  <c r="DA47" i="1"/>
  <c r="DA48" i="1"/>
  <c r="DA49" i="1"/>
  <c r="DA50" i="1"/>
  <c r="DA51" i="1"/>
  <c r="DA52" i="1"/>
  <c r="DA53" i="1"/>
  <c r="DA54" i="1"/>
  <c r="DA55" i="1"/>
  <c r="DA56" i="1"/>
  <c r="DA57" i="1"/>
  <c r="DA59" i="1"/>
  <c r="DB46" i="1"/>
  <c r="DB58" i="1"/>
  <c r="DB34" i="1"/>
  <c r="DB18" i="1"/>
  <c r="DB6" i="1"/>
  <c r="DB17" i="1"/>
  <c r="DB33" i="1"/>
  <c r="DB7" i="1"/>
  <c r="DB8" i="1"/>
  <c r="DB9" i="1"/>
  <c r="DB10" i="1"/>
  <c r="DB11" i="1"/>
  <c r="DB12" i="1"/>
  <c r="DB13" i="1"/>
  <c r="DB14" i="1"/>
  <c r="DB15" i="1"/>
  <c r="DB16" i="1"/>
  <c r="DB19" i="1"/>
  <c r="DB20" i="1"/>
  <c r="DB21" i="1"/>
  <c r="DB22" i="1"/>
  <c r="DB23" i="1"/>
  <c r="DB24" i="1"/>
  <c r="DB25" i="1"/>
  <c r="DB26" i="1"/>
  <c r="DB27" i="1"/>
  <c r="DB28" i="1"/>
  <c r="DB29" i="1"/>
  <c r="DB30" i="1"/>
  <c r="DB31" i="1"/>
  <c r="DB32" i="1"/>
  <c r="DB35" i="1"/>
  <c r="DB36" i="1"/>
  <c r="DB37" i="1"/>
  <c r="DB38" i="1"/>
  <c r="DB39" i="1"/>
  <c r="DB40" i="1"/>
  <c r="DB41" i="1"/>
  <c r="DB42" i="1"/>
  <c r="DB43" i="1"/>
  <c r="DB44" i="1"/>
  <c r="DB45" i="1"/>
  <c r="DB47" i="1"/>
  <c r="DB48" i="1"/>
  <c r="DB49" i="1"/>
  <c r="DB50" i="1"/>
  <c r="DB51" i="1"/>
  <c r="DB52" i="1"/>
  <c r="DB53" i="1"/>
  <c r="DB54" i="1"/>
  <c r="DB55" i="1"/>
  <c r="DB56" i="1"/>
  <c r="DB57" i="1"/>
  <c r="DB59" i="1"/>
  <c r="DC46" i="1"/>
  <c r="DC58" i="1"/>
  <c r="DC34" i="1"/>
  <c r="DC18" i="1"/>
  <c r="DC6" i="1"/>
  <c r="DC17" i="1"/>
  <c r="DC33" i="1"/>
  <c r="DC7" i="1"/>
  <c r="DC8" i="1"/>
  <c r="DC9" i="1"/>
  <c r="DC10" i="1"/>
  <c r="DC11" i="1"/>
  <c r="DC12" i="1"/>
  <c r="DC13" i="1"/>
  <c r="DC14" i="1"/>
  <c r="DC15" i="1"/>
  <c r="DC16" i="1"/>
  <c r="DC19" i="1"/>
  <c r="DC20" i="1"/>
  <c r="DC21" i="1"/>
  <c r="DC22" i="1"/>
  <c r="DC23" i="1"/>
  <c r="DC24" i="1"/>
  <c r="DC25" i="1"/>
  <c r="DC26" i="1"/>
  <c r="DC27" i="1"/>
  <c r="DC28" i="1"/>
  <c r="DC29" i="1"/>
  <c r="DC30" i="1"/>
  <c r="DC31" i="1"/>
  <c r="DC32" i="1"/>
  <c r="DC35" i="1"/>
  <c r="DC36" i="1"/>
  <c r="DC37" i="1"/>
  <c r="DC38" i="1"/>
  <c r="DC39" i="1"/>
  <c r="DC40" i="1"/>
  <c r="DC41" i="1"/>
  <c r="DC42" i="1"/>
  <c r="DC43" i="1"/>
  <c r="DC44" i="1"/>
  <c r="DC45" i="1"/>
  <c r="DC47" i="1"/>
  <c r="DC48" i="1"/>
  <c r="DC49" i="1"/>
  <c r="DC50" i="1"/>
  <c r="DC51" i="1"/>
  <c r="DC52" i="1"/>
  <c r="DC53" i="1"/>
  <c r="DC54" i="1"/>
  <c r="DC55" i="1"/>
  <c r="DC56" i="1"/>
  <c r="DC57" i="1"/>
  <c r="DC59" i="1"/>
  <c r="DD46" i="1"/>
  <c r="DD58" i="1"/>
  <c r="DD34" i="1"/>
  <c r="DD18" i="1"/>
  <c r="DD6" i="1"/>
  <c r="DD17" i="1"/>
  <c r="DD33" i="1"/>
  <c r="DD7" i="1"/>
  <c r="DD8" i="1"/>
  <c r="DD9" i="1"/>
  <c r="DD10" i="1"/>
  <c r="DD11" i="1"/>
  <c r="DD12" i="1"/>
  <c r="DD13" i="1"/>
  <c r="DD14" i="1"/>
  <c r="DD15" i="1"/>
  <c r="DD16" i="1"/>
  <c r="DD19" i="1"/>
  <c r="DD20" i="1"/>
  <c r="DD21" i="1"/>
  <c r="DD22" i="1"/>
  <c r="DD23" i="1"/>
  <c r="DD24" i="1"/>
  <c r="DD25" i="1"/>
  <c r="DD26" i="1"/>
  <c r="DD27" i="1"/>
  <c r="DD28" i="1"/>
  <c r="DD29" i="1"/>
  <c r="DD30" i="1"/>
  <c r="DD31" i="1"/>
  <c r="DD32" i="1"/>
  <c r="DD35" i="1"/>
  <c r="DD36" i="1"/>
  <c r="DD37" i="1"/>
  <c r="DD38" i="1"/>
  <c r="DD39" i="1"/>
  <c r="DD40" i="1"/>
  <c r="DD41" i="1"/>
  <c r="DD42" i="1"/>
  <c r="DD43" i="1"/>
  <c r="DD44" i="1"/>
  <c r="DD45" i="1"/>
  <c r="DD47" i="1"/>
  <c r="DD48" i="1"/>
  <c r="DD49" i="1"/>
  <c r="DD50" i="1"/>
  <c r="DD51" i="1"/>
  <c r="DD52" i="1"/>
  <c r="DD53" i="1"/>
  <c r="DD54" i="1"/>
  <c r="DD55" i="1"/>
  <c r="DD56" i="1"/>
  <c r="DD57" i="1"/>
  <c r="DD59" i="1"/>
  <c r="DE46" i="1"/>
  <c r="DE58" i="1"/>
  <c r="DE34" i="1"/>
  <c r="DE18" i="1"/>
  <c r="DE6" i="1"/>
  <c r="DE17" i="1"/>
  <c r="DE33" i="1"/>
  <c r="DE7" i="1"/>
  <c r="DE8" i="1"/>
  <c r="DE9" i="1"/>
  <c r="DE10" i="1"/>
  <c r="DE11" i="1"/>
  <c r="DE12" i="1"/>
  <c r="DE13" i="1"/>
  <c r="DE14" i="1"/>
  <c r="DE15" i="1"/>
  <c r="DE16" i="1"/>
  <c r="DE19" i="1"/>
  <c r="DE20" i="1"/>
  <c r="DE21" i="1"/>
  <c r="DE22" i="1"/>
  <c r="DE23" i="1"/>
  <c r="DE24" i="1"/>
  <c r="DE25" i="1"/>
  <c r="DE26" i="1"/>
  <c r="DE27" i="1"/>
  <c r="DE28" i="1"/>
  <c r="DE29" i="1"/>
  <c r="DE30" i="1"/>
  <c r="DE31" i="1"/>
  <c r="DE32" i="1"/>
  <c r="DE35" i="1"/>
  <c r="DE36" i="1"/>
  <c r="DE37" i="1"/>
  <c r="DE38" i="1"/>
  <c r="DE39" i="1"/>
  <c r="DE40" i="1"/>
  <c r="DE41" i="1"/>
  <c r="DE42" i="1"/>
  <c r="DE43" i="1"/>
  <c r="DE44" i="1"/>
  <c r="DE45" i="1"/>
  <c r="DE47" i="1"/>
  <c r="DE48" i="1"/>
  <c r="DE49" i="1"/>
  <c r="DE50" i="1"/>
  <c r="DE51" i="1"/>
  <c r="DE52" i="1"/>
  <c r="DE53" i="1"/>
  <c r="DE54" i="1"/>
  <c r="DE55" i="1"/>
  <c r="DE56" i="1"/>
  <c r="DE57" i="1"/>
  <c r="DE59" i="1"/>
  <c r="DF46" i="1"/>
  <c r="DF58" i="1"/>
  <c r="DF34" i="1"/>
  <c r="DF18" i="1"/>
  <c r="DF6" i="1"/>
  <c r="DF17" i="1"/>
  <c r="DF33" i="1"/>
  <c r="DF7" i="1"/>
  <c r="DF8" i="1"/>
  <c r="DF9" i="1"/>
  <c r="DF10" i="1"/>
  <c r="DF11" i="1"/>
  <c r="DF12" i="1"/>
  <c r="DF13" i="1"/>
  <c r="DF14" i="1"/>
  <c r="DF15" i="1"/>
  <c r="DF16" i="1"/>
  <c r="DF19" i="1"/>
  <c r="DF20" i="1"/>
  <c r="DF21" i="1"/>
  <c r="DF22" i="1"/>
  <c r="DF23" i="1"/>
  <c r="DF24" i="1"/>
  <c r="DF25" i="1"/>
  <c r="DF26" i="1"/>
  <c r="DF27" i="1"/>
  <c r="DF28" i="1"/>
  <c r="DF29" i="1"/>
  <c r="DF30" i="1"/>
  <c r="DF31" i="1"/>
  <c r="DF32" i="1"/>
  <c r="DF35" i="1"/>
  <c r="DF36" i="1"/>
  <c r="DF37" i="1"/>
  <c r="DF38" i="1"/>
  <c r="DF39" i="1"/>
  <c r="DF40" i="1"/>
  <c r="DF41" i="1"/>
  <c r="DF42" i="1"/>
  <c r="DF43" i="1"/>
  <c r="DF44" i="1"/>
  <c r="DF45" i="1"/>
  <c r="DF47" i="1"/>
  <c r="DF48" i="1"/>
  <c r="DF49" i="1"/>
  <c r="DF50" i="1"/>
  <c r="DF51" i="1"/>
  <c r="DF52" i="1"/>
  <c r="DF53" i="1"/>
  <c r="DF54" i="1"/>
  <c r="DF55" i="1"/>
  <c r="DF56" i="1"/>
  <c r="DF57" i="1"/>
  <c r="DF59" i="1"/>
  <c r="DG46" i="1"/>
  <c r="DG58" i="1"/>
  <c r="DG34" i="1"/>
  <c r="DG18" i="1"/>
  <c r="DG6" i="1"/>
  <c r="DG17" i="1"/>
  <c r="DG33" i="1"/>
  <c r="DG7" i="1"/>
  <c r="DG8" i="1"/>
  <c r="DG9" i="1"/>
  <c r="DG10" i="1"/>
  <c r="DG11" i="1"/>
  <c r="DG12" i="1"/>
  <c r="DG13" i="1"/>
  <c r="DG14" i="1"/>
  <c r="DG15" i="1"/>
  <c r="DG16" i="1"/>
  <c r="DG19" i="1"/>
  <c r="DG20" i="1"/>
  <c r="DG21" i="1"/>
  <c r="DG22" i="1"/>
  <c r="DG23" i="1"/>
  <c r="DG24" i="1"/>
  <c r="DG25" i="1"/>
  <c r="DG26" i="1"/>
  <c r="DG27" i="1"/>
  <c r="DG28" i="1"/>
  <c r="DG29" i="1"/>
  <c r="DG30" i="1"/>
  <c r="DG31" i="1"/>
  <c r="DG32" i="1"/>
  <c r="DG35" i="1"/>
  <c r="DG36" i="1"/>
  <c r="DG37" i="1"/>
  <c r="DG38" i="1"/>
  <c r="DG39" i="1"/>
  <c r="DG40" i="1"/>
  <c r="DG41" i="1"/>
  <c r="DG42" i="1"/>
  <c r="DG43" i="1"/>
  <c r="DG44" i="1"/>
  <c r="DG45" i="1"/>
  <c r="DG47" i="1"/>
  <c r="DG48" i="1"/>
  <c r="DG49" i="1"/>
  <c r="DG50" i="1"/>
  <c r="DG51" i="1"/>
  <c r="DG52" i="1"/>
  <c r="DG53" i="1"/>
  <c r="DG54" i="1"/>
  <c r="DG55" i="1"/>
  <c r="DG56" i="1"/>
  <c r="DG57" i="1"/>
  <c r="DG59" i="1"/>
  <c r="DH46" i="1"/>
  <c r="DH58" i="1"/>
  <c r="DH34" i="1"/>
  <c r="DH18" i="1"/>
  <c r="DH6" i="1"/>
  <c r="DH17" i="1"/>
  <c r="DH33" i="1"/>
  <c r="DH7" i="1"/>
  <c r="DH8" i="1"/>
  <c r="DH9" i="1"/>
  <c r="DH10" i="1"/>
  <c r="DH11" i="1"/>
  <c r="DH12" i="1"/>
  <c r="DH13" i="1"/>
  <c r="DH14" i="1"/>
  <c r="DH15" i="1"/>
  <c r="DH16" i="1"/>
  <c r="DH19" i="1"/>
  <c r="DH20" i="1"/>
  <c r="DH21" i="1"/>
  <c r="DH22" i="1"/>
  <c r="DH23" i="1"/>
  <c r="DH24" i="1"/>
  <c r="DH25" i="1"/>
  <c r="DH26" i="1"/>
  <c r="DH27" i="1"/>
  <c r="DH28" i="1"/>
  <c r="DH29" i="1"/>
  <c r="DH30" i="1"/>
  <c r="DH31" i="1"/>
  <c r="DH32" i="1"/>
  <c r="DH35" i="1"/>
  <c r="DH36" i="1"/>
  <c r="DH37" i="1"/>
  <c r="DH38" i="1"/>
  <c r="DH39" i="1"/>
  <c r="DH40" i="1"/>
  <c r="DH41" i="1"/>
  <c r="DH42" i="1"/>
  <c r="DH43" i="1"/>
  <c r="DH44" i="1"/>
  <c r="DH45" i="1"/>
  <c r="DH47" i="1"/>
  <c r="DH48" i="1"/>
  <c r="DH49" i="1"/>
  <c r="DH50" i="1"/>
  <c r="DH51" i="1"/>
  <c r="DH52" i="1"/>
  <c r="DH53" i="1"/>
  <c r="DH54" i="1"/>
  <c r="DH55" i="1"/>
  <c r="DH56" i="1"/>
  <c r="DH57" i="1"/>
  <c r="DH59" i="1"/>
  <c r="DI46" i="1"/>
  <c r="DI58" i="1"/>
  <c r="DI34" i="1"/>
  <c r="DI18" i="1"/>
  <c r="DI6" i="1"/>
  <c r="DI17" i="1"/>
  <c r="DI33" i="1"/>
  <c r="DI7" i="1"/>
  <c r="DI8" i="1"/>
  <c r="DI9" i="1"/>
  <c r="DI10" i="1"/>
  <c r="DI11" i="1"/>
  <c r="DI12" i="1"/>
  <c r="DI13" i="1"/>
  <c r="DI14" i="1"/>
  <c r="DI15" i="1"/>
  <c r="DI16" i="1"/>
  <c r="DI19" i="1"/>
  <c r="DI20" i="1"/>
  <c r="DI21" i="1"/>
  <c r="DI22" i="1"/>
  <c r="DI23" i="1"/>
  <c r="DI24" i="1"/>
  <c r="DI25" i="1"/>
  <c r="DI26" i="1"/>
  <c r="DI27" i="1"/>
  <c r="DI28" i="1"/>
  <c r="DI29" i="1"/>
  <c r="DI30" i="1"/>
  <c r="DI31" i="1"/>
  <c r="DI32" i="1"/>
  <c r="DI35" i="1"/>
  <c r="DI36" i="1"/>
  <c r="DI37" i="1"/>
  <c r="DI38" i="1"/>
  <c r="DI39" i="1"/>
  <c r="DI40" i="1"/>
  <c r="DI41" i="1"/>
  <c r="DI42" i="1"/>
  <c r="DI43" i="1"/>
  <c r="DI44" i="1"/>
  <c r="DI45" i="1"/>
  <c r="DI47" i="1"/>
  <c r="DI48" i="1"/>
  <c r="DI49" i="1"/>
  <c r="DI50" i="1"/>
  <c r="DI51" i="1"/>
  <c r="DI52" i="1"/>
  <c r="DI53" i="1"/>
  <c r="DI54" i="1"/>
  <c r="DI55" i="1"/>
  <c r="DI56" i="1"/>
  <c r="DI57" i="1"/>
  <c r="DI59" i="1"/>
  <c r="DJ46" i="1"/>
  <c r="DJ58" i="1"/>
  <c r="DJ34" i="1"/>
  <c r="DJ18" i="1"/>
  <c r="DJ6" i="1"/>
  <c r="DJ17" i="1"/>
  <c r="DJ33" i="1"/>
  <c r="DJ7" i="1"/>
  <c r="DJ8" i="1"/>
  <c r="DJ9" i="1"/>
  <c r="DJ10" i="1"/>
  <c r="DJ11" i="1"/>
  <c r="DJ12" i="1"/>
  <c r="DJ13" i="1"/>
  <c r="DJ14" i="1"/>
  <c r="DJ15" i="1"/>
  <c r="DJ16" i="1"/>
  <c r="DJ19" i="1"/>
  <c r="DJ20" i="1"/>
  <c r="DJ21" i="1"/>
  <c r="DJ22" i="1"/>
  <c r="DJ23" i="1"/>
  <c r="DJ24" i="1"/>
  <c r="DJ25" i="1"/>
  <c r="DJ26" i="1"/>
  <c r="DJ27" i="1"/>
  <c r="DJ28" i="1"/>
  <c r="DJ29" i="1"/>
  <c r="DJ30" i="1"/>
  <c r="DJ31" i="1"/>
  <c r="DJ32" i="1"/>
  <c r="DJ35" i="1"/>
  <c r="DJ36" i="1"/>
  <c r="DJ37" i="1"/>
  <c r="DJ38" i="1"/>
  <c r="DJ39" i="1"/>
  <c r="DJ40" i="1"/>
  <c r="DJ41" i="1"/>
  <c r="DJ42" i="1"/>
  <c r="DJ43" i="1"/>
  <c r="DJ44" i="1"/>
  <c r="DJ45" i="1"/>
  <c r="DJ47" i="1"/>
  <c r="DJ48" i="1"/>
  <c r="DJ49" i="1"/>
  <c r="DJ50" i="1"/>
  <c r="DJ51" i="1"/>
  <c r="DJ52" i="1"/>
  <c r="DJ53" i="1"/>
  <c r="DJ54" i="1"/>
  <c r="DJ55" i="1"/>
  <c r="DJ56" i="1"/>
  <c r="DJ57" i="1"/>
  <c r="DJ59" i="1"/>
  <c r="DK46" i="1"/>
  <c r="DK58" i="1"/>
  <c r="DK34" i="1"/>
  <c r="DK18" i="1"/>
  <c r="DK6" i="1"/>
  <c r="DK17" i="1"/>
  <c r="DK33" i="1"/>
  <c r="DK7" i="1"/>
  <c r="DK8" i="1"/>
  <c r="DK9" i="1"/>
  <c r="DK10" i="1"/>
  <c r="DK11" i="1"/>
  <c r="DK12" i="1"/>
  <c r="DK13" i="1"/>
  <c r="DK14" i="1"/>
  <c r="DK15" i="1"/>
  <c r="DK16" i="1"/>
  <c r="DK19" i="1"/>
  <c r="DK20" i="1"/>
  <c r="DK21" i="1"/>
  <c r="DK22" i="1"/>
  <c r="DK23" i="1"/>
  <c r="DK24" i="1"/>
  <c r="DK25" i="1"/>
  <c r="DK26" i="1"/>
  <c r="DK27" i="1"/>
  <c r="DK28" i="1"/>
  <c r="DK29" i="1"/>
  <c r="DK30" i="1"/>
  <c r="DK31" i="1"/>
  <c r="DK32" i="1"/>
  <c r="DK35" i="1"/>
  <c r="DK36" i="1"/>
  <c r="DK37" i="1"/>
  <c r="DK38" i="1"/>
  <c r="DK39" i="1"/>
  <c r="DK40" i="1"/>
  <c r="DK41" i="1"/>
  <c r="DK42" i="1"/>
  <c r="DK43" i="1"/>
  <c r="DK44" i="1"/>
  <c r="DK45" i="1"/>
  <c r="DK47" i="1"/>
  <c r="DK48" i="1"/>
  <c r="DK49" i="1"/>
  <c r="DK50" i="1"/>
  <c r="DK51" i="1"/>
  <c r="DK52" i="1"/>
  <c r="DK53" i="1"/>
  <c r="DK54" i="1"/>
  <c r="DK55" i="1"/>
  <c r="DK56" i="1"/>
  <c r="DK57" i="1"/>
  <c r="DK59" i="1"/>
  <c r="DL46" i="1"/>
  <c r="DL58" i="1"/>
  <c r="DL34" i="1"/>
  <c r="DL18" i="1"/>
  <c r="DL6" i="1"/>
  <c r="DL17" i="1"/>
  <c r="DL33" i="1"/>
  <c r="DL7" i="1"/>
  <c r="DL8" i="1"/>
  <c r="DL9" i="1"/>
  <c r="DL10" i="1"/>
  <c r="DL11" i="1"/>
  <c r="DL12" i="1"/>
  <c r="DL13" i="1"/>
  <c r="DL14" i="1"/>
  <c r="DL15" i="1"/>
  <c r="DL16" i="1"/>
  <c r="DL19" i="1"/>
  <c r="DL20" i="1"/>
  <c r="DL21" i="1"/>
  <c r="DL22" i="1"/>
  <c r="DL23" i="1"/>
  <c r="DL24" i="1"/>
  <c r="DL25" i="1"/>
  <c r="DL26" i="1"/>
  <c r="DL27" i="1"/>
  <c r="DL28" i="1"/>
  <c r="DL29" i="1"/>
  <c r="DL30" i="1"/>
  <c r="DL31" i="1"/>
  <c r="DL32" i="1"/>
  <c r="DL35" i="1"/>
  <c r="DL36" i="1"/>
  <c r="DL37" i="1"/>
  <c r="DL38" i="1"/>
  <c r="DL39" i="1"/>
  <c r="DL40" i="1"/>
  <c r="DL41" i="1"/>
  <c r="DL42" i="1"/>
  <c r="DL43" i="1"/>
  <c r="DL44" i="1"/>
  <c r="DL45" i="1"/>
  <c r="DL47" i="1"/>
  <c r="DL48" i="1"/>
  <c r="DL49" i="1"/>
  <c r="DL50" i="1"/>
  <c r="DL51" i="1"/>
  <c r="DL52" i="1"/>
  <c r="DL53" i="1"/>
  <c r="DL54" i="1"/>
  <c r="DL55" i="1"/>
  <c r="DL56" i="1"/>
  <c r="DL57" i="1"/>
  <c r="DL59" i="1"/>
  <c r="DM46" i="1"/>
  <c r="DM58" i="1"/>
  <c r="DM34" i="1"/>
  <c r="DM18" i="1"/>
  <c r="DM6" i="1"/>
  <c r="DM17" i="1"/>
  <c r="DM33" i="1"/>
  <c r="DM7" i="1"/>
  <c r="DM8" i="1"/>
  <c r="DM9" i="1"/>
  <c r="DM10" i="1"/>
  <c r="DM11" i="1"/>
  <c r="DM12" i="1"/>
  <c r="DM13" i="1"/>
  <c r="DM14" i="1"/>
  <c r="DM15" i="1"/>
  <c r="DM16" i="1"/>
  <c r="DM19" i="1"/>
  <c r="DM20" i="1"/>
  <c r="DM21" i="1"/>
  <c r="DM22" i="1"/>
  <c r="DM23" i="1"/>
  <c r="DM24" i="1"/>
  <c r="DM25" i="1"/>
  <c r="DM26" i="1"/>
  <c r="DM27" i="1"/>
  <c r="DM28" i="1"/>
  <c r="DM29" i="1"/>
  <c r="DM30" i="1"/>
  <c r="DM31" i="1"/>
  <c r="DM32" i="1"/>
  <c r="DM35" i="1"/>
  <c r="DM36" i="1"/>
  <c r="DM37" i="1"/>
  <c r="DM38" i="1"/>
  <c r="DM39" i="1"/>
  <c r="DM40" i="1"/>
  <c r="DM41" i="1"/>
  <c r="DM42" i="1"/>
  <c r="DM43" i="1"/>
  <c r="DM44" i="1"/>
  <c r="DM45" i="1"/>
  <c r="DM47" i="1"/>
  <c r="DM48" i="1"/>
  <c r="DM49" i="1"/>
  <c r="DM50" i="1"/>
  <c r="DM51" i="1"/>
  <c r="DM52" i="1"/>
  <c r="DM53" i="1"/>
  <c r="DM54" i="1"/>
  <c r="DM55" i="1"/>
  <c r="DM56" i="1"/>
  <c r="DM57" i="1"/>
  <c r="DM59" i="1"/>
  <c r="DN46" i="1"/>
  <c r="DN58" i="1"/>
  <c r="DN34" i="1"/>
  <c r="DN18" i="1"/>
  <c r="DN6" i="1"/>
  <c r="DN17" i="1"/>
  <c r="DN33" i="1"/>
  <c r="DN7" i="1"/>
  <c r="DN8" i="1"/>
  <c r="DN9" i="1"/>
  <c r="DN10" i="1"/>
  <c r="DN11" i="1"/>
  <c r="DN12" i="1"/>
  <c r="DN13" i="1"/>
  <c r="DN14" i="1"/>
  <c r="DN15" i="1"/>
  <c r="DN16" i="1"/>
  <c r="DN19" i="1"/>
  <c r="DN20" i="1"/>
  <c r="DN21" i="1"/>
  <c r="DN22" i="1"/>
  <c r="DN23" i="1"/>
  <c r="DN24" i="1"/>
  <c r="DN25" i="1"/>
  <c r="DN26" i="1"/>
  <c r="DN27" i="1"/>
  <c r="DN28" i="1"/>
  <c r="DN29" i="1"/>
  <c r="DN30" i="1"/>
  <c r="DN31" i="1"/>
  <c r="DN32" i="1"/>
  <c r="DN35" i="1"/>
  <c r="DN36" i="1"/>
  <c r="DN37" i="1"/>
  <c r="DN38" i="1"/>
  <c r="DN39" i="1"/>
  <c r="DN40" i="1"/>
  <c r="DN41" i="1"/>
  <c r="DN42" i="1"/>
  <c r="DN43" i="1"/>
  <c r="DN44" i="1"/>
  <c r="DN45" i="1"/>
  <c r="DN47" i="1"/>
  <c r="DN48" i="1"/>
  <c r="DN49" i="1"/>
  <c r="DN50" i="1"/>
  <c r="DN51" i="1"/>
  <c r="DN52" i="1"/>
  <c r="DN53" i="1"/>
  <c r="DN54" i="1"/>
  <c r="DN55" i="1"/>
  <c r="DN56" i="1"/>
  <c r="DN57" i="1"/>
  <c r="DN59" i="1"/>
  <c r="DO46" i="1"/>
  <c r="DO58" i="1"/>
  <c r="DO34" i="1"/>
  <c r="DO18" i="1"/>
  <c r="DO6" i="1"/>
  <c r="DO17" i="1"/>
  <c r="DO33" i="1"/>
  <c r="DO7" i="1"/>
  <c r="DO8" i="1"/>
  <c r="DO9" i="1"/>
  <c r="DO10" i="1"/>
  <c r="DO11" i="1"/>
  <c r="DO12" i="1"/>
  <c r="DO13" i="1"/>
  <c r="DO14" i="1"/>
  <c r="DO15" i="1"/>
  <c r="DO16" i="1"/>
  <c r="DO19" i="1"/>
  <c r="DO20" i="1"/>
  <c r="DO21" i="1"/>
  <c r="DO22" i="1"/>
  <c r="DO23" i="1"/>
  <c r="DO24" i="1"/>
  <c r="DO25" i="1"/>
  <c r="DO26" i="1"/>
  <c r="DO27" i="1"/>
  <c r="DO28" i="1"/>
  <c r="DO29" i="1"/>
  <c r="DO30" i="1"/>
  <c r="DO31" i="1"/>
  <c r="DO32" i="1"/>
  <c r="DO35" i="1"/>
  <c r="DO36" i="1"/>
  <c r="DO37" i="1"/>
  <c r="DO38" i="1"/>
  <c r="DO39" i="1"/>
  <c r="DO40" i="1"/>
  <c r="DO41" i="1"/>
  <c r="DO42" i="1"/>
  <c r="DO43" i="1"/>
  <c r="DO44" i="1"/>
  <c r="DO45" i="1"/>
  <c r="DO47" i="1"/>
  <c r="DO48" i="1"/>
  <c r="DO49" i="1"/>
  <c r="DO50" i="1"/>
  <c r="DO51" i="1"/>
  <c r="DO52" i="1"/>
  <c r="DO53" i="1"/>
  <c r="DO54" i="1"/>
  <c r="DO55" i="1"/>
  <c r="DO56" i="1"/>
  <c r="DO57" i="1"/>
  <c r="DO59" i="1"/>
  <c r="DP46" i="1"/>
  <c r="DP58" i="1"/>
  <c r="DP34" i="1"/>
  <c r="DP18" i="1"/>
  <c r="DP6" i="1"/>
  <c r="DP17" i="1"/>
  <c r="DP33" i="1"/>
  <c r="DP7" i="1"/>
  <c r="DP8" i="1"/>
  <c r="DP9" i="1"/>
  <c r="DP10" i="1"/>
  <c r="DP11" i="1"/>
  <c r="DP12" i="1"/>
  <c r="DP13" i="1"/>
  <c r="DP14" i="1"/>
  <c r="DP15" i="1"/>
  <c r="DP16" i="1"/>
  <c r="DP19" i="1"/>
  <c r="DP20" i="1"/>
  <c r="DP21" i="1"/>
  <c r="DP22" i="1"/>
  <c r="DP23" i="1"/>
  <c r="DP24" i="1"/>
  <c r="DP25" i="1"/>
  <c r="DP26" i="1"/>
  <c r="DP27" i="1"/>
  <c r="DP28" i="1"/>
  <c r="DP29" i="1"/>
  <c r="DP30" i="1"/>
  <c r="DP31" i="1"/>
  <c r="DP32" i="1"/>
  <c r="DP35" i="1"/>
  <c r="DP36" i="1"/>
  <c r="DP37" i="1"/>
  <c r="DP38" i="1"/>
  <c r="DP39" i="1"/>
  <c r="DP40" i="1"/>
  <c r="DP41" i="1"/>
  <c r="DP42" i="1"/>
  <c r="DP43" i="1"/>
  <c r="DP44" i="1"/>
  <c r="DP45" i="1"/>
  <c r="DP47" i="1"/>
  <c r="DP48" i="1"/>
  <c r="DP49" i="1"/>
  <c r="DP50" i="1"/>
  <c r="DP51" i="1"/>
  <c r="DP52" i="1"/>
  <c r="DP53" i="1"/>
  <c r="DP54" i="1"/>
  <c r="DP55" i="1"/>
  <c r="DP56" i="1"/>
  <c r="DP57" i="1"/>
  <c r="DP59" i="1"/>
  <c r="DQ46" i="1"/>
  <c r="DQ58" i="1"/>
  <c r="DQ34" i="1"/>
  <c r="DQ18" i="1"/>
  <c r="DQ6" i="1"/>
  <c r="DQ17" i="1"/>
  <c r="DQ33" i="1"/>
  <c r="DQ7" i="1"/>
  <c r="DQ8" i="1"/>
  <c r="DQ9" i="1"/>
  <c r="DQ10" i="1"/>
  <c r="DQ11" i="1"/>
  <c r="DQ12" i="1"/>
  <c r="DQ13" i="1"/>
  <c r="DQ14" i="1"/>
  <c r="DQ15" i="1"/>
  <c r="DQ16" i="1"/>
  <c r="DQ19" i="1"/>
  <c r="DQ20" i="1"/>
  <c r="DQ21" i="1"/>
  <c r="DQ22" i="1"/>
  <c r="DQ23" i="1"/>
  <c r="DQ24" i="1"/>
  <c r="DQ25" i="1"/>
  <c r="DQ26" i="1"/>
  <c r="DQ27" i="1"/>
  <c r="DQ28" i="1"/>
  <c r="DQ29" i="1"/>
  <c r="DQ30" i="1"/>
  <c r="DQ31" i="1"/>
  <c r="DQ32" i="1"/>
  <c r="DQ35" i="1"/>
  <c r="DQ36" i="1"/>
  <c r="DQ37" i="1"/>
  <c r="DQ38" i="1"/>
  <c r="DQ39" i="1"/>
  <c r="DQ40" i="1"/>
  <c r="DQ41" i="1"/>
  <c r="DQ42" i="1"/>
  <c r="DQ43" i="1"/>
  <c r="DQ44" i="1"/>
  <c r="DQ45" i="1"/>
  <c r="DQ47" i="1"/>
  <c r="DQ48" i="1"/>
  <c r="DQ49" i="1"/>
  <c r="DQ50" i="1"/>
  <c r="DQ51" i="1"/>
  <c r="DQ52" i="1"/>
  <c r="DQ53" i="1"/>
  <c r="DQ54" i="1"/>
  <c r="DQ55" i="1"/>
  <c r="DQ56" i="1"/>
  <c r="DQ57" i="1"/>
  <c r="DQ59" i="1"/>
  <c r="DR46" i="1"/>
  <c r="DR58" i="1"/>
  <c r="DR34" i="1"/>
  <c r="DR18" i="1"/>
  <c r="DR6" i="1"/>
  <c r="DR17" i="1"/>
  <c r="DR33" i="1"/>
  <c r="DR7" i="1"/>
  <c r="DR8" i="1"/>
  <c r="DR9" i="1"/>
  <c r="DR10" i="1"/>
  <c r="DR11" i="1"/>
  <c r="DR12" i="1"/>
  <c r="DR13" i="1"/>
  <c r="DR14" i="1"/>
  <c r="DR15" i="1"/>
  <c r="DR16" i="1"/>
  <c r="DR19" i="1"/>
  <c r="DR20" i="1"/>
  <c r="DR21" i="1"/>
  <c r="DR22" i="1"/>
  <c r="DR23" i="1"/>
  <c r="DR24" i="1"/>
  <c r="DR25" i="1"/>
  <c r="DR26" i="1"/>
  <c r="DR27" i="1"/>
  <c r="DR28" i="1"/>
  <c r="DR29" i="1"/>
  <c r="DR30" i="1"/>
  <c r="DR31" i="1"/>
  <c r="DR32" i="1"/>
  <c r="DR35" i="1"/>
  <c r="DR36" i="1"/>
  <c r="DR37" i="1"/>
  <c r="DR38" i="1"/>
  <c r="DR39" i="1"/>
  <c r="DR40" i="1"/>
  <c r="DR41" i="1"/>
  <c r="DR42" i="1"/>
  <c r="DR43" i="1"/>
  <c r="DR44" i="1"/>
  <c r="DR45" i="1"/>
  <c r="DR47" i="1"/>
  <c r="DR48" i="1"/>
  <c r="DR49" i="1"/>
  <c r="DR50" i="1"/>
  <c r="DR51" i="1"/>
  <c r="DR52" i="1"/>
  <c r="DR53" i="1"/>
  <c r="DR54" i="1"/>
  <c r="DR55" i="1"/>
  <c r="DR56" i="1"/>
  <c r="DR57" i="1"/>
  <c r="DR59" i="1"/>
  <c r="DS46" i="1"/>
  <c r="DS58" i="1"/>
  <c r="DS34" i="1"/>
  <c r="DS18" i="1"/>
  <c r="DS6" i="1"/>
  <c r="DS17" i="1"/>
  <c r="DS33" i="1"/>
  <c r="DS7" i="1"/>
  <c r="DS8" i="1"/>
  <c r="DS9" i="1"/>
  <c r="DS10" i="1"/>
  <c r="DS11" i="1"/>
  <c r="DS12" i="1"/>
  <c r="DS13" i="1"/>
  <c r="DS14" i="1"/>
  <c r="DS15" i="1"/>
  <c r="DS16" i="1"/>
  <c r="DS19" i="1"/>
  <c r="DS20" i="1"/>
  <c r="DS21" i="1"/>
  <c r="DS22" i="1"/>
  <c r="DS23" i="1"/>
  <c r="DS24" i="1"/>
  <c r="DS25" i="1"/>
  <c r="DS26" i="1"/>
  <c r="DS27" i="1"/>
  <c r="DS28" i="1"/>
  <c r="DS29" i="1"/>
  <c r="DS30" i="1"/>
  <c r="DS31" i="1"/>
  <c r="DS32" i="1"/>
  <c r="DS35" i="1"/>
  <c r="DS36" i="1"/>
  <c r="DS37" i="1"/>
  <c r="DS38" i="1"/>
  <c r="DS39" i="1"/>
  <c r="DS40" i="1"/>
  <c r="DS41" i="1"/>
  <c r="DS42" i="1"/>
  <c r="DS43" i="1"/>
  <c r="DS44" i="1"/>
  <c r="DS45" i="1"/>
  <c r="DS47" i="1"/>
  <c r="DS48" i="1"/>
  <c r="DS49" i="1"/>
  <c r="DS50" i="1"/>
  <c r="DS51" i="1"/>
  <c r="DS52" i="1"/>
  <c r="DS53" i="1"/>
  <c r="DS54" i="1"/>
  <c r="DS55" i="1"/>
  <c r="DS56" i="1"/>
  <c r="DS57" i="1"/>
  <c r="DS59" i="1"/>
  <c r="DT46" i="1"/>
  <c r="DT58" i="1"/>
  <c r="DT34" i="1"/>
  <c r="DT18" i="1"/>
  <c r="DT6" i="1"/>
  <c r="DT17" i="1"/>
  <c r="DT33" i="1"/>
  <c r="DT7" i="1"/>
  <c r="DT8" i="1"/>
  <c r="DT9" i="1"/>
  <c r="DT10" i="1"/>
  <c r="DT11" i="1"/>
  <c r="DT12" i="1"/>
  <c r="DT13" i="1"/>
  <c r="DT14" i="1"/>
  <c r="DT15" i="1"/>
  <c r="DT16" i="1"/>
  <c r="DT19" i="1"/>
  <c r="DT20" i="1"/>
  <c r="DT21" i="1"/>
  <c r="DT22" i="1"/>
  <c r="DT23" i="1"/>
  <c r="DT24" i="1"/>
  <c r="DT25" i="1"/>
  <c r="DT26" i="1"/>
  <c r="DT27" i="1"/>
  <c r="DT28" i="1"/>
  <c r="DT29" i="1"/>
  <c r="DT30" i="1"/>
  <c r="DT31" i="1"/>
  <c r="DT32" i="1"/>
  <c r="DT35" i="1"/>
  <c r="DT36" i="1"/>
  <c r="DT37" i="1"/>
  <c r="DT38" i="1"/>
  <c r="DT39" i="1"/>
  <c r="DT40" i="1"/>
  <c r="DT41" i="1"/>
  <c r="DT42" i="1"/>
  <c r="DT43" i="1"/>
  <c r="DT44" i="1"/>
  <c r="DT45" i="1"/>
  <c r="DT47" i="1"/>
  <c r="DT48" i="1"/>
  <c r="DT49" i="1"/>
  <c r="DT50" i="1"/>
  <c r="DT51" i="1"/>
  <c r="DT52" i="1"/>
  <c r="DT53" i="1"/>
  <c r="DT54" i="1"/>
  <c r="DT55" i="1"/>
  <c r="DT56" i="1"/>
  <c r="DT57" i="1"/>
  <c r="DT59" i="1"/>
  <c r="DU46" i="1"/>
  <c r="DU58" i="1"/>
  <c r="DU34" i="1"/>
  <c r="DU18" i="1"/>
  <c r="DU6" i="1"/>
  <c r="DU17" i="1"/>
  <c r="DU33" i="1"/>
  <c r="DU7" i="1"/>
  <c r="DU8" i="1"/>
  <c r="DU9" i="1"/>
  <c r="DU10" i="1"/>
  <c r="DU11" i="1"/>
  <c r="DU12" i="1"/>
  <c r="DU13" i="1"/>
  <c r="DU14" i="1"/>
  <c r="DU15" i="1"/>
  <c r="DU16" i="1"/>
  <c r="DU19" i="1"/>
  <c r="DU20" i="1"/>
  <c r="DU21" i="1"/>
  <c r="DU22" i="1"/>
  <c r="DU23" i="1"/>
  <c r="DU24" i="1"/>
  <c r="DU25" i="1"/>
  <c r="DU26" i="1"/>
  <c r="DU27" i="1"/>
  <c r="DU28" i="1"/>
  <c r="DU29" i="1"/>
  <c r="DU30" i="1"/>
  <c r="DU31" i="1"/>
  <c r="DU32" i="1"/>
  <c r="DU35" i="1"/>
  <c r="DU36" i="1"/>
  <c r="DU37" i="1"/>
  <c r="DU38" i="1"/>
  <c r="DU39" i="1"/>
  <c r="DU40" i="1"/>
  <c r="DU41" i="1"/>
  <c r="DU42" i="1"/>
  <c r="DU43" i="1"/>
  <c r="DU44" i="1"/>
  <c r="DU45" i="1"/>
  <c r="DU47" i="1"/>
  <c r="DU48" i="1"/>
  <c r="DU49" i="1"/>
  <c r="DU50" i="1"/>
  <c r="DU51" i="1"/>
  <c r="DU52" i="1"/>
  <c r="DU53" i="1"/>
  <c r="DU54" i="1"/>
  <c r="DU55" i="1"/>
  <c r="DU56" i="1"/>
  <c r="DU57" i="1"/>
  <c r="DU59" i="1"/>
  <c r="DV46" i="1"/>
  <c r="DV58" i="1"/>
  <c r="DV34" i="1"/>
  <c r="DV18" i="1"/>
  <c r="DV6" i="1"/>
  <c r="DV17" i="1"/>
  <c r="DV33" i="1"/>
  <c r="DV7" i="1"/>
  <c r="DV8" i="1"/>
  <c r="DV9" i="1"/>
  <c r="DV10" i="1"/>
  <c r="DV11" i="1"/>
  <c r="DV12" i="1"/>
  <c r="DV13" i="1"/>
  <c r="DV14" i="1"/>
  <c r="DV15" i="1"/>
  <c r="DV16" i="1"/>
  <c r="DV19" i="1"/>
  <c r="DV20" i="1"/>
  <c r="DV21" i="1"/>
  <c r="DV22" i="1"/>
  <c r="DV23" i="1"/>
  <c r="DV24" i="1"/>
  <c r="DV25" i="1"/>
  <c r="DV26" i="1"/>
  <c r="DV27" i="1"/>
  <c r="DV28" i="1"/>
  <c r="DV29" i="1"/>
  <c r="DV30" i="1"/>
  <c r="DV31" i="1"/>
  <c r="DV32" i="1"/>
  <c r="DV35" i="1"/>
  <c r="DV36" i="1"/>
  <c r="DV37" i="1"/>
  <c r="DV38" i="1"/>
  <c r="DV39" i="1"/>
  <c r="DV40" i="1"/>
  <c r="DV41" i="1"/>
  <c r="DV42" i="1"/>
  <c r="DV43" i="1"/>
  <c r="DV44" i="1"/>
  <c r="DV45" i="1"/>
  <c r="DV47" i="1"/>
  <c r="DV48" i="1"/>
  <c r="DV49" i="1"/>
  <c r="DV50" i="1"/>
  <c r="DV51" i="1"/>
  <c r="DV52" i="1"/>
  <c r="DV53" i="1"/>
  <c r="DV54" i="1"/>
  <c r="DV55" i="1"/>
  <c r="DV56" i="1"/>
  <c r="DV57" i="1"/>
  <c r="DV59" i="1"/>
  <c r="DW46" i="1"/>
  <c r="DW58" i="1"/>
  <c r="DW34" i="1"/>
  <c r="DW18" i="1"/>
  <c r="DW6" i="1"/>
  <c r="DW17" i="1"/>
  <c r="DW33" i="1"/>
  <c r="DW7" i="1"/>
  <c r="DW8" i="1"/>
  <c r="DW9" i="1"/>
  <c r="DW10" i="1"/>
  <c r="DW11" i="1"/>
  <c r="DW12" i="1"/>
  <c r="DW13" i="1"/>
  <c r="DW14" i="1"/>
  <c r="DW15" i="1"/>
  <c r="DW16" i="1"/>
  <c r="DW19" i="1"/>
  <c r="DW20" i="1"/>
  <c r="DW21" i="1"/>
  <c r="DW22" i="1"/>
  <c r="DW23" i="1"/>
  <c r="DW24" i="1"/>
  <c r="DW25" i="1"/>
  <c r="DW26" i="1"/>
  <c r="DW27" i="1"/>
  <c r="DW28" i="1"/>
  <c r="DW29" i="1"/>
  <c r="DW30" i="1"/>
  <c r="DW31" i="1"/>
  <c r="DW32" i="1"/>
  <c r="DW35" i="1"/>
  <c r="DW36" i="1"/>
  <c r="DW37" i="1"/>
  <c r="DW38" i="1"/>
  <c r="DW39" i="1"/>
  <c r="DW40" i="1"/>
  <c r="DW41" i="1"/>
  <c r="DW42" i="1"/>
  <c r="DW43" i="1"/>
  <c r="DW44" i="1"/>
  <c r="DW45" i="1"/>
  <c r="DW47" i="1"/>
  <c r="DW48" i="1"/>
  <c r="DW49" i="1"/>
  <c r="DW50" i="1"/>
  <c r="DW51" i="1"/>
  <c r="DW52" i="1"/>
  <c r="DW53" i="1"/>
  <c r="DW54" i="1"/>
  <c r="DW55" i="1"/>
  <c r="DW56" i="1"/>
  <c r="DW57" i="1"/>
  <c r="DW59" i="1"/>
  <c r="DX46" i="1"/>
  <c r="DX58" i="1"/>
  <c r="DX34" i="1"/>
  <c r="DX18" i="1"/>
  <c r="DX6" i="1"/>
  <c r="DX17" i="1"/>
  <c r="DX33" i="1"/>
  <c r="DX7" i="1"/>
  <c r="DX8" i="1"/>
  <c r="DX9" i="1"/>
  <c r="DX10" i="1"/>
  <c r="DX11" i="1"/>
  <c r="DX12" i="1"/>
  <c r="DX13" i="1"/>
  <c r="DX14" i="1"/>
  <c r="DX15" i="1"/>
  <c r="DX16" i="1"/>
  <c r="DX19" i="1"/>
  <c r="DX20" i="1"/>
  <c r="DX21" i="1"/>
  <c r="DX22" i="1"/>
  <c r="DX23" i="1"/>
  <c r="DX24" i="1"/>
  <c r="DX25" i="1"/>
  <c r="DX26" i="1"/>
  <c r="DX27" i="1"/>
  <c r="DX28" i="1"/>
  <c r="DX29" i="1"/>
  <c r="DX30" i="1"/>
  <c r="DX31" i="1"/>
  <c r="DX32" i="1"/>
  <c r="DX35" i="1"/>
  <c r="DX36" i="1"/>
  <c r="DX37" i="1"/>
  <c r="DX38" i="1"/>
  <c r="DX39" i="1"/>
  <c r="DX40" i="1"/>
  <c r="DX41" i="1"/>
  <c r="DX42" i="1"/>
  <c r="DX43" i="1"/>
  <c r="DX44" i="1"/>
  <c r="DX45" i="1"/>
  <c r="DX47" i="1"/>
  <c r="DX48" i="1"/>
  <c r="DX49" i="1"/>
  <c r="DX50" i="1"/>
  <c r="DX51" i="1"/>
  <c r="DX52" i="1"/>
  <c r="DX53" i="1"/>
  <c r="DX54" i="1"/>
  <c r="DX55" i="1"/>
  <c r="DX56" i="1"/>
  <c r="DX57" i="1"/>
  <c r="DX59" i="1"/>
  <c r="DY46" i="1"/>
  <c r="DY58" i="1"/>
  <c r="DY34" i="1"/>
  <c r="DY18" i="1"/>
  <c r="DY6" i="1"/>
  <c r="DY17" i="1"/>
  <c r="DY33" i="1"/>
  <c r="DY7" i="1"/>
  <c r="DY8" i="1"/>
  <c r="DY9" i="1"/>
  <c r="DY10" i="1"/>
  <c r="DY11" i="1"/>
  <c r="DY12" i="1"/>
  <c r="DY13" i="1"/>
  <c r="DY14" i="1"/>
  <c r="DY15" i="1"/>
  <c r="DY16" i="1"/>
  <c r="DY19" i="1"/>
  <c r="DY20" i="1"/>
  <c r="DY21" i="1"/>
  <c r="DY22" i="1"/>
  <c r="DY23" i="1"/>
  <c r="DY24" i="1"/>
  <c r="DY25" i="1"/>
  <c r="DY26" i="1"/>
  <c r="DY27" i="1"/>
  <c r="DY28" i="1"/>
  <c r="DY29" i="1"/>
  <c r="DY30" i="1"/>
  <c r="DY31" i="1"/>
  <c r="DY32" i="1"/>
  <c r="DY35" i="1"/>
  <c r="DY36" i="1"/>
  <c r="DY37" i="1"/>
  <c r="DY38" i="1"/>
  <c r="DY39" i="1"/>
  <c r="DY40" i="1"/>
  <c r="DY41" i="1"/>
  <c r="DY42" i="1"/>
  <c r="DY43" i="1"/>
  <c r="DY44" i="1"/>
  <c r="DY45" i="1"/>
  <c r="DY47" i="1"/>
  <c r="DY48" i="1"/>
  <c r="DY49" i="1"/>
  <c r="DY50" i="1"/>
  <c r="DY51" i="1"/>
  <c r="DY52" i="1"/>
  <c r="DY53" i="1"/>
  <c r="DY54" i="1"/>
  <c r="DY55" i="1"/>
  <c r="DY56" i="1"/>
  <c r="DY57" i="1"/>
  <c r="DY59" i="1"/>
  <c r="DZ46" i="1"/>
  <c r="DZ58" i="1"/>
  <c r="DZ34" i="1"/>
  <c r="DZ18" i="1"/>
  <c r="DZ6" i="1"/>
  <c r="DZ17" i="1"/>
  <c r="DZ33" i="1"/>
  <c r="DZ7" i="1"/>
  <c r="DZ8" i="1"/>
  <c r="DZ9" i="1"/>
  <c r="DZ10" i="1"/>
  <c r="DZ11" i="1"/>
  <c r="DZ12" i="1"/>
  <c r="DZ13" i="1"/>
  <c r="DZ14" i="1"/>
  <c r="DZ15" i="1"/>
  <c r="DZ16" i="1"/>
  <c r="DZ19" i="1"/>
  <c r="DZ20" i="1"/>
  <c r="DZ21" i="1"/>
  <c r="DZ22" i="1"/>
  <c r="DZ23" i="1"/>
  <c r="DZ24" i="1"/>
  <c r="DZ25" i="1"/>
  <c r="DZ26" i="1"/>
  <c r="DZ27" i="1"/>
  <c r="DZ28" i="1"/>
  <c r="DZ29" i="1"/>
  <c r="DZ30" i="1"/>
  <c r="DZ31" i="1"/>
  <c r="DZ32" i="1"/>
  <c r="DZ35" i="1"/>
  <c r="DZ36" i="1"/>
  <c r="DZ37" i="1"/>
  <c r="DZ38" i="1"/>
  <c r="DZ39" i="1"/>
  <c r="DZ40" i="1"/>
  <c r="DZ41" i="1"/>
  <c r="DZ42" i="1"/>
  <c r="DZ43" i="1"/>
  <c r="DZ44" i="1"/>
  <c r="DZ45" i="1"/>
  <c r="DZ47" i="1"/>
  <c r="DZ48" i="1"/>
  <c r="DZ49" i="1"/>
  <c r="DZ50" i="1"/>
  <c r="DZ51" i="1"/>
  <c r="DZ52" i="1"/>
  <c r="DZ53" i="1"/>
  <c r="DZ54" i="1"/>
  <c r="DZ55" i="1"/>
  <c r="DZ56" i="1"/>
  <c r="DZ57" i="1"/>
  <c r="DZ59" i="1"/>
  <c r="EA46" i="1"/>
  <c r="EA58" i="1"/>
  <c r="EA34" i="1"/>
  <c r="EA18" i="1"/>
  <c r="EA6" i="1"/>
  <c r="EA17" i="1"/>
  <c r="EA33" i="1"/>
  <c r="EA7" i="1"/>
  <c r="EA8" i="1"/>
  <c r="EA9" i="1"/>
  <c r="EA10" i="1"/>
  <c r="EA11" i="1"/>
  <c r="EA12" i="1"/>
  <c r="EA13" i="1"/>
  <c r="EA14" i="1"/>
  <c r="EA15" i="1"/>
  <c r="EA16" i="1"/>
  <c r="EA19" i="1"/>
  <c r="EA20" i="1"/>
  <c r="EA21" i="1"/>
  <c r="EA22" i="1"/>
  <c r="EA23" i="1"/>
  <c r="EA24" i="1"/>
  <c r="EA25" i="1"/>
  <c r="EA26" i="1"/>
  <c r="EA27" i="1"/>
  <c r="EA28" i="1"/>
  <c r="EA29" i="1"/>
  <c r="EA30" i="1"/>
  <c r="EA31" i="1"/>
  <c r="EA32" i="1"/>
  <c r="EA35" i="1"/>
  <c r="EA36" i="1"/>
  <c r="EA37" i="1"/>
  <c r="EA38" i="1"/>
  <c r="EA39" i="1"/>
  <c r="EA40" i="1"/>
  <c r="EA41" i="1"/>
  <c r="EA42" i="1"/>
  <c r="EA43" i="1"/>
  <c r="EA44" i="1"/>
  <c r="EA45" i="1"/>
  <c r="EA47" i="1"/>
  <c r="EA48" i="1"/>
  <c r="EA49" i="1"/>
  <c r="EA50" i="1"/>
  <c r="EA51" i="1"/>
  <c r="EA52" i="1"/>
  <c r="EA53" i="1"/>
  <c r="EA54" i="1"/>
  <c r="EA55" i="1"/>
  <c r="EA56" i="1"/>
  <c r="EA57" i="1"/>
  <c r="EA59" i="1"/>
  <c r="EB46" i="1"/>
  <c r="EB58" i="1"/>
  <c r="EB34" i="1"/>
  <c r="EB18" i="1"/>
  <c r="EB6" i="1"/>
  <c r="EB17" i="1"/>
  <c r="EB33" i="1"/>
  <c r="EB7" i="1"/>
  <c r="EB8" i="1"/>
  <c r="EB9" i="1"/>
  <c r="EB10" i="1"/>
  <c r="EB11" i="1"/>
  <c r="EB12" i="1"/>
  <c r="EB13" i="1"/>
  <c r="EB14" i="1"/>
  <c r="EB15" i="1"/>
  <c r="EB16" i="1"/>
  <c r="EB19" i="1"/>
  <c r="EB20" i="1"/>
  <c r="EB21" i="1"/>
  <c r="EB22" i="1"/>
  <c r="EB23" i="1"/>
  <c r="EB24" i="1"/>
  <c r="EB25" i="1"/>
  <c r="EB26" i="1"/>
  <c r="EB27" i="1"/>
  <c r="EB28" i="1"/>
  <c r="EB29" i="1"/>
  <c r="EB30" i="1"/>
  <c r="EB31" i="1"/>
  <c r="EB32" i="1"/>
  <c r="EB35" i="1"/>
  <c r="EB36" i="1"/>
  <c r="EB37" i="1"/>
  <c r="EB38" i="1"/>
  <c r="EB39" i="1"/>
  <c r="EB40" i="1"/>
  <c r="EB41" i="1"/>
  <c r="EB42" i="1"/>
  <c r="EB43" i="1"/>
  <c r="EB44" i="1"/>
  <c r="EB45" i="1"/>
  <c r="EB47" i="1"/>
  <c r="EB48" i="1"/>
  <c r="EB49" i="1"/>
  <c r="EB50" i="1"/>
  <c r="EB51" i="1"/>
  <c r="EB52" i="1"/>
  <c r="EB53" i="1"/>
  <c r="EB54" i="1"/>
  <c r="EB55" i="1"/>
  <c r="EB56" i="1"/>
  <c r="EB57" i="1"/>
  <c r="EB59" i="1"/>
  <c r="EC46" i="1"/>
  <c r="EC58" i="1"/>
  <c r="EC34" i="1"/>
  <c r="EC18" i="1"/>
  <c r="EC6" i="1"/>
  <c r="EC17" i="1"/>
  <c r="EC33" i="1"/>
  <c r="EC7" i="1"/>
  <c r="EC8" i="1"/>
  <c r="EC9" i="1"/>
  <c r="EC10" i="1"/>
  <c r="EC11" i="1"/>
  <c r="EC12" i="1"/>
  <c r="EC13" i="1"/>
  <c r="EC14" i="1"/>
  <c r="EC15" i="1"/>
  <c r="EC16" i="1"/>
  <c r="EC19" i="1"/>
  <c r="EC20" i="1"/>
  <c r="EC21" i="1"/>
  <c r="EC22" i="1"/>
  <c r="EC23" i="1"/>
  <c r="EC24" i="1"/>
  <c r="EC25" i="1"/>
  <c r="EC26" i="1"/>
  <c r="EC27" i="1"/>
  <c r="EC28" i="1"/>
  <c r="EC29" i="1"/>
  <c r="EC30" i="1"/>
  <c r="EC31" i="1"/>
  <c r="EC32" i="1"/>
  <c r="EC35" i="1"/>
  <c r="EC36" i="1"/>
  <c r="EC37" i="1"/>
  <c r="EC38" i="1"/>
  <c r="EC39" i="1"/>
  <c r="EC40" i="1"/>
  <c r="EC41" i="1"/>
  <c r="EC42" i="1"/>
  <c r="EC43" i="1"/>
  <c r="EC44" i="1"/>
  <c r="EC45" i="1"/>
  <c r="EC47" i="1"/>
  <c r="EC48" i="1"/>
  <c r="EC49" i="1"/>
  <c r="EC50" i="1"/>
  <c r="EC51" i="1"/>
  <c r="EC52" i="1"/>
  <c r="EC53" i="1"/>
  <c r="EC54" i="1"/>
  <c r="EC55" i="1"/>
  <c r="EC56" i="1"/>
  <c r="EC57" i="1"/>
  <c r="EC59" i="1"/>
  <c r="ED46" i="1"/>
  <c r="ED58" i="1"/>
  <c r="ED34" i="1"/>
  <c r="ED18" i="1"/>
  <c r="ED6" i="1"/>
  <c r="ED17" i="1"/>
  <c r="ED33" i="1"/>
  <c r="ED7" i="1"/>
  <c r="ED8" i="1"/>
  <c r="ED9" i="1"/>
  <c r="ED10" i="1"/>
  <c r="ED11" i="1"/>
  <c r="ED12" i="1"/>
  <c r="ED13" i="1"/>
  <c r="ED14" i="1"/>
  <c r="ED15" i="1"/>
  <c r="ED16" i="1"/>
  <c r="ED19" i="1"/>
  <c r="ED20" i="1"/>
  <c r="ED21" i="1"/>
  <c r="ED22" i="1"/>
  <c r="ED23" i="1"/>
  <c r="ED24" i="1"/>
  <c r="ED25" i="1"/>
  <c r="ED26" i="1"/>
  <c r="ED27" i="1"/>
  <c r="ED28" i="1"/>
  <c r="ED29" i="1"/>
  <c r="ED30" i="1"/>
  <c r="ED31" i="1"/>
  <c r="ED32" i="1"/>
  <c r="ED35" i="1"/>
  <c r="ED36" i="1"/>
  <c r="ED37" i="1"/>
  <c r="ED38" i="1"/>
  <c r="ED39" i="1"/>
  <c r="ED40" i="1"/>
  <c r="ED41" i="1"/>
  <c r="ED42" i="1"/>
  <c r="ED43" i="1"/>
  <c r="ED44" i="1"/>
  <c r="ED45" i="1"/>
  <c r="ED47" i="1"/>
  <c r="ED48" i="1"/>
  <c r="ED49" i="1"/>
  <c r="ED50" i="1"/>
  <c r="ED51" i="1"/>
  <c r="ED52" i="1"/>
  <c r="ED53" i="1"/>
  <c r="ED54" i="1"/>
  <c r="ED55" i="1"/>
  <c r="ED56" i="1"/>
  <c r="ED57" i="1"/>
  <c r="ED59" i="1"/>
  <c r="EE46" i="1"/>
  <c r="EE58" i="1"/>
  <c r="EE34" i="1"/>
  <c r="EE18" i="1"/>
  <c r="EE6" i="1"/>
  <c r="EE17" i="1"/>
  <c r="EE33" i="1"/>
  <c r="EE7" i="1"/>
  <c r="EE8" i="1"/>
  <c r="EE9" i="1"/>
  <c r="EE10" i="1"/>
  <c r="EE11" i="1"/>
  <c r="EE12" i="1"/>
  <c r="EE13" i="1"/>
  <c r="EE14" i="1"/>
  <c r="EE15" i="1"/>
  <c r="EE16" i="1"/>
  <c r="EE19" i="1"/>
  <c r="EE20" i="1"/>
  <c r="EE21" i="1"/>
  <c r="EE22" i="1"/>
  <c r="EE23" i="1"/>
  <c r="EE24" i="1"/>
  <c r="EE25" i="1"/>
  <c r="EE26" i="1"/>
  <c r="EE27" i="1"/>
  <c r="EE28" i="1"/>
  <c r="EE29" i="1"/>
  <c r="EE30" i="1"/>
  <c r="EE31" i="1"/>
  <c r="EE32" i="1"/>
  <c r="EE35" i="1"/>
  <c r="EE36" i="1"/>
  <c r="EE37" i="1"/>
  <c r="EE38" i="1"/>
  <c r="EE39" i="1"/>
  <c r="EE40" i="1"/>
  <c r="EE41" i="1"/>
  <c r="EE42" i="1"/>
  <c r="EE43" i="1"/>
  <c r="EE44" i="1"/>
  <c r="EE45" i="1"/>
  <c r="EE47" i="1"/>
  <c r="EE48" i="1"/>
  <c r="EE49" i="1"/>
  <c r="EE50" i="1"/>
  <c r="EE51" i="1"/>
  <c r="EE52" i="1"/>
  <c r="EE53" i="1"/>
  <c r="EE54" i="1"/>
  <c r="EE55" i="1"/>
  <c r="EE56" i="1"/>
  <c r="EE57" i="1"/>
  <c r="EE59" i="1"/>
  <c r="EF46" i="1"/>
  <c r="EF58" i="1"/>
  <c r="EF34" i="1"/>
  <c r="EF18" i="1"/>
  <c r="EF6" i="1"/>
  <c r="EF17" i="1"/>
  <c r="EF33" i="1"/>
  <c r="EF7" i="1"/>
  <c r="EF8" i="1"/>
  <c r="EF9" i="1"/>
  <c r="EF10" i="1"/>
  <c r="EF11" i="1"/>
  <c r="EF12" i="1"/>
  <c r="EF13" i="1"/>
  <c r="EF14" i="1"/>
  <c r="EF15" i="1"/>
  <c r="EF16" i="1"/>
  <c r="EF19" i="1"/>
  <c r="EF20" i="1"/>
  <c r="EF21" i="1"/>
  <c r="EF22" i="1"/>
  <c r="EF23" i="1"/>
  <c r="EF24" i="1"/>
  <c r="EF25" i="1"/>
  <c r="EF26" i="1"/>
  <c r="EF27" i="1"/>
  <c r="EF28" i="1"/>
  <c r="EF29" i="1"/>
  <c r="EF30" i="1"/>
  <c r="EF31" i="1"/>
  <c r="EF32" i="1"/>
  <c r="EF35" i="1"/>
  <c r="EF36" i="1"/>
  <c r="EF37" i="1"/>
  <c r="EF38" i="1"/>
  <c r="EF39" i="1"/>
  <c r="EF40" i="1"/>
  <c r="EF41" i="1"/>
  <c r="EF42" i="1"/>
  <c r="EF43" i="1"/>
  <c r="EF44" i="1"/>
  <c r="EF45" i="1"/>
  <c r="EF47" i="1"/>
  <c r="EF48" i="1"/>
  <c r="EF49" i="1"/>
  <c r="EF50" i="1"/>
  <c r="EF51" i="1"/>
  <c r="EF52" i="1"/>
  <c r="EF53" i="1"/>
  <c r="EF54" i="1"/>
  <c r="EF55" i="1"/>
  <c r="EF56" i="1"/>
  <c r="EF57" i="1"/>
  <c r="EF59" i="1"/>
  <c r="EG46" i="1"/>
  <c r="EG58" i="1"/>
  <c r="EG34" i="1"/>
  <c r="EG18" i="1"/>
  <c r="EG6" i="1"/>
  <c r="EG17" i="1"/>
  <c r="EG33" i="1"/>
  <c r="EG7" i="1"/>
  <c r="EG8" i="1"/>
  <c r="EG9" i="1"/>
  <c r="EG10" i="1"/>
  <c r="EG11" i="1"/>
  <c r="EG12" i="1"/>
  <c r="EG13" i="1"/>
  <c r="EG14" i="1"/>
  <c r="EG15" i="1"/>
  <c r="EG16" i="1"/>
  <c r="EG19" i="1"/>
  <c r="EG20" i="1"/>
  <c r="EG21" i="1"/>
  <c r="EG22" i="1"/>
  <c r="EG23" i="1"/>
  <c r="EG24" i="1"/>
  <c r="EG25" i="1"/>
  <c r="EG26" i="1"/>
  <c r="EG27" i="1"/>
  <c r="EG28" i="1"/>
  <c r="EG29" i="1"/>
  <c r="EG30" i="1"/>
  <c r="EG31" i="1"/>
  <c r="EG32" i="1"/>
  <c r="EG35" i="1"/>
  <c r="EG36" i="1"/>
  <c r="EG37" i="1"/>
  <c r="EG38" i="1"/>
  <c r="EG39" i="1"/>
  <c r="EG40" i="1"/>
  <c r="EG41" i="1"/>
  <c r="EG42" i="1"/>
  <c r="EG43" i="1"/>
  <c r="EG44" i="1"/>
  <c r="EG45" i="1"/>
  <c r="EG47" i="1"/>
  <c r="EG48" i="1"/>
  <c r="EG49" i="1"/>
  <c r="EG50" i="1"/>
  <c r="EG51" i="1"/>
  <c r="EG52" i="1"/>
  <c r="EG53" i="1"/>
  <c r="EG54" i="1"/>
  <c r="EG55" i="1"/>
  <c r="EG56" i="1"/>
  <c r="EG57" i="1"/>
  <c r="EG59" i="1"/>
  <c r="EH46" i="1"/>
  <c r="EH58" i="1"/>
  <c r="EH34" i="1"/>
  <c r="EH18" i="1"/>
  <c r="EH6" i="1"/>
  <c r="EH17" i="1"/>
  <c r="EH33" i="1"/>
  <c r="EH7" i="1"/>
  <c r="EH8" i="1"/>
  <c r="EH9" i="1"/>
  <c r="EH10" i="1"/>
  <c r="EH11" i="1"/>
  <c r="EH12" i="1"/>
  <c r="EH13" i="1"/>
  <c r="EH14" i="1"/>
  <c r="EH15" i="1"/>
  <c r="EH16" i="1"/>
  <c r="EH19" i="1"/>
  <c r="EH20" i="1"/>
  <c r="EH21" i="1"/>
  <c r="EH22" i="1"/>
  <c r="EH23" i="1"/>
  <c r="EH24" i="1"/>
  <c r="EH25" i="1"/>
  <c r="EH26" i="1"/>
  <c r="EH27" i="1"/>
  <c r="EH28" i="1"/>
  <c r="EH29" i="1"/>
  <c r="EH30" i="1"/>
  <c r="EH31" i="1"/>
  <c r="EH32" i="1"/>
  <c r="EH35" i="1"/>
  <c r="EH36" i="1"/>
  <c r="EH37" i="1"/>
  <c r="EH38" i="1"/>
  <c r="EH39" i="1"/>
  <c r="EH40" i="1"/>
  <c r="EH41" i="1"/>
  <c r="EH42" i="1"/>
  <c r="EH43" i="1"/>
  <c r="EH44" i="1"/>
  <c r="EH45" i="1"/>
  <c r="EH47" i="1"/>
  <c r="EH48" i="1"/>
  <c r="EH49" i="1"/>
  <c r="EH50" i="1"/>
  <c r="EH51" i="1"/>
  <c r="EH52" i="1"/>
  <c r="EH53" i="1"/>
  <c r="EH54" i="1"/>
  <c r="EH55" i="1"/>
  <c r="EH56" i="1"/>
  <c r="EH57" i="1"/>
  <c r="EH59" i="1"/>
  <c r="EI46" i="1"/>
  <c r="EI58" i="1"/>
  <c r="EI34" i="1"/>
  <c r="EI18" i="1"/>
  <c r="EI6" i="1"/>
  <c r="EI17" i="1"/>
  <c r="EI33" i="1"/>
  <c r="EI7" i="1"/>
  <c r="EI8" i="1"/>
  <c r="EI9" i="1"/>
  <c r="EI10" i="1"/>
  <c r="EI11" i="1"/>
  <c r="EI12" i="1"/>
  <c r="EI13" i="1"/>
  <c r="EI14" i="1"/>
  <c r="EI15" i="1"/>
  <c r="EI16" i="1"/>
  <c r="EI19" i="1"/>
  <c r="EI20" i="1"/>
  <c r="EI21" i="1"/>
  <c r="EI22" i="1"/>
  <c r="EI23" i="1"/>
  <c r="EI24" i="1"/>
  <c r="EI25" i="1"/>
  <c r="EI26" i="1"/>
  <c r="EI27" i="1"/>
  <c r="EI28" i="1"/>
  <c r="EI29" i="1"/>
  <c r="EI30" i="1"/>
  <c r="EI31" i="1"/>
  <c r="EI32" i="1"/>
  <c r="EI35" i="1"/>
  <c r="EI36" i="1"/>
  <c r="EI37" i="1"/>
  <c r="EI38" i="1"/>
  <c r="EI39" i="1"/>
  <c r="EI40" i="1"/>
  <c r="EI41" i="1"/>
  <c r="EI42" i="1"/>
  <c r="EI43" i="1"/>
  <c r="EI44" i="1"/>
  <c r="EI45" i="1"/>
  <c r="EI47" i="1"/>
  <c r="EI48" i="1"/>
  <c r="EI49" i="1"/>
  <c r="EI50" i="1"/>
  <c r="EI51" i="1"/>
  <c r="EI52" i="1"/>
  <c r="EI53" i="1"/>
  <c r="EI54" i="1"/>
  <c r="EI55" i="1"/>
  <c r="EI56" i="1"/>
  <c r="EI57" i="1"/>
  <c r="EI59" i="1"/>
  <c r="EJ46" i="1"/>
  <c r="EJ58" i="1"/>
  <c r="EJ34" i="1"/>
  <c r="EJ18" i="1"/>
  <c r="EJ6" i="1"/>
  <c r="EJ17" i="1"/>
  <c r="EJ33" i="1"/>
  <c r="EJ7" i="1"/>
  <c r="EJ8" i="1"/>
  <c r="EJ9" i="1"/>
  <c r="EJ10" i="1"/>
  <c r="EJ11" i="1"/>
  <c r="EJ12" i="1"/>
  <c r="EJ13" i="1"/>
  <c r="EJ14" i="1"/>
  <c r="EJ15" i="1"/>
  <c r="EJ16" i="1"/>
  <c r="EJ19" i="1"/>
  <c r="EJ20" i="1"/>
  <c r="EJ21" i="1"/>
  <c r="EJ22" i="1"/>
  <c r="EJ23" i="1"/>
  <c r="EJ24" i="1"/>
  <c r="EJ25" i="1"/>
  <c r="EJ26" i="1"/>
  <c r="EJ27" i="1"/>
  <c r="EJ28" i="1"/>
  <c r="EJ29" i="1"/>
  <c r="EJ30" i="1"/>
  <c r="EJ31" i="1"/>
  <c r="EJ32" i="1"/>
  <c r="EJ35" i="1"/>
  <c r="EJ36" i="1"/>
  <c r="EJ37" i="1"/>
  <c r="EJ38" i="1"/>
  <c r="EJ39" i="1"/>
  <c r="EJ40" i="1"/>
  <c r="EJ41" i="1"/>
  <c r="EJ42" i="1"/>
  <c r="EJ43" i="1"/>
  <c r="EJ44" i="1"/>
  <c r="EJ45" i="1"/>
  <c r="EJ47" i="1"/>
  <c r="EJ48" i="1"/>
  <c r="EJ49" i="1"/>
  <c r="EJ50" i="1"/>
  <c r="EJ51" i="1"/>
  <c r="EJ52" i="1"/>
  <c r="EJ53" i="1"/>
  <c r="EJ54" i="1"/>
  <c r="EJ55" i="1"/>
  <c r="EJ56" i="1"/>
  <c r="EJ57" i="1"/>
  <c r="EJ59" i="1"/>
  <c r="EK46" i="1"/>
  <c r="EK58" i="1"/>
  <c r="EK34" i="1"/>
  <c r="EK18" i="1"/>
  <c r="EK6" i="1"/>
  <c r="EK17" i="1"/>
  <c r="EK33" i="1"/>
  <c r="EK7" i="1"/>
  <c r="EK8" i="1"/>
  <c r="EK9" i="1"/>
  <c r="EK10" i="1"/>
  <c r="EK11" i="1"/>
  <c r="EK12" i="1"/>
  <c r="EK13" i="1"/>
  <c r="EK14" i="1"/>
  <c r="EK15" i="1"/>
  <c r="EK16" i="1"/>
  <c r="EK19" i="1"/>
  <c r="EK20" i="1"/>
  <c r="EK21" i="1"/>
  <c r="EK22" i="1"/>
  <c r="EK23" i="1"/>
  <c r="EK24" i="1"/>
  <c r="EK25" i="1"/>
  <c r="EK26" i="1"/>
  <c r="EK27" i="1"/>
  <c r="EK28" i="1"/>
  <c r="EK29" i="1"/>
  <c r="EK30" i="1"/>
  <c r="EK31" i="1"/>
  <c r="EK32" i="1"/>
  <c r="EK35" i="1"/>
  <c r="EK36" i="1"/>
  <c r="EK37" i="1"/>
  <c r="EK38" i="1"/>
  <c r="EK39" i="1"/>
  <c r="EK40" i="1"/>
  <c r="EK41" i="1"/>
  <c r="EK42" i="1"/>
  <c r="EK43" i="1"/>
  <c r="EK44" i="1"/>
  <c r="EK45" i="1"/>
  <c r="EK47" i="1"/>
  <c r="EK48" i="1"/>
  <c r="EK49" i="1"/>
  <c r="EK50" i="1"/>
  <c r="EK51" i="1"/>
  <c r="EK52" i="1"/>
  <c r="EK53" i="1"/>
  <c r="EK54" i="1"/>
  <c r="EK55" i="1"/>
  <c r="EK56" i="1"/>
  <c r="EK57" i="1"/>
  <c r="EK59" i="1"/>
  <c r="EL46" i="1"/>
  <c r="EL58" i="1"/>
  <c r="EL34" i="1"/>
  <c r="EL18" i="1"/>
  <c r="EL6" i="1"/>
  <c r="EL17" i="1"/>
  <c r="EL33" i="1"/>
  <c r="EL7" i="1"/>
  <c r="EL8" i="1"/>
  <c r="EL9" i="1"/>
  <c r="EL10" i="1"/>
  <c r="EL11" i="1"/>
  <c r="EL12" i="1"/>
  <c r="EL13" i="1"/>
  <c r="EL14" i="1"/>
  <c r="EL15" i="1"/>
  <c r="EL16" i="1"/>
  <c r="EL19" i="1"/>
  <c r="EL20" i="1"/>
  <c r="EL21" i="1"/>
  <c r="EL22" i="1"/>
  <c r="EL23" i="1"/>
  <c r="EL24" i="1"/>
  <c r="EL25" i="1"/>
  <c r="EL26" i="1"/>
  <c r="EL27" i="1"/>
  <c r="EL28" i="1"/>
  <c r="EL29" i="1"/>
  <c r="EL30" i="1"/>
  <c r="EL31" i="1"/>
  <c r="EL32" i="1"/>
  <c r="EL35" i="1"/>
  <c r="EL36" i="1"/>
  <c r="EL37" i="1"/>
  <c r="EL38" i="1"/>
  <c r="EL39" i="1"/>
  <c r="EL40" i="1"/>
  <c r="EL41" i="1"/>
  <c r="EL42" i="1"/>
  <c r="EL43" i="1"/>
  <c r="EL44" i="1"/>
  <c r="EL45" i="1"/>
  <c r="EL47" i="1"/>
  <c r="EL48" i="1"/>
  <c r="EL49" i="1"/>
  <c r="EL50" i="1"/>
  <c r="EL51" i="1"/>
  <c r="EL52" i="1"/>
  <c r="EL53" i="1"/>
  <c r="EL54" i="1"/>
  <c r="EL55" i="1"/>
  <c r="EL56" i="1"/>
  <c r="EL57" i="1"/>
  <c r="EL59" i="1"/>
  <c r="EM46" i="1"/>
  <c r="EM58" i="1"/>
  <c r="EM34" i="1"/>
  <c r="EM18" i="1"/>
  <c r="EM6" i="1"/>
  <c r="EM17" i="1"/>
  <c r="EM33" i="1"/>
  <c r="EM7" i="1"/>
  <c r="EM8" i="1"/>
  <c r="EM9" i="1"/>
  <c r="EM10" i="1"/>
  <c r="EM11" i="1"/>
  <c r="EM12" i="1"/>
  <c r="EM13" i="1"/>
  <c r="EM14" i="1"/>
  <c r="EM15" i="1"/>
  <c r="EM16" i="1"/>
  <c r="EM19" i="1"/>
  <c r="EM20" i="1"/>
  <c r="EM21" i="1"/>
  <c r="EM22" i="1"/>
  <c r="EM23" i="1"/>
  <c r="EM24" i="1"/>
  <c r="EM25" i="1"/>
  <c r="EM26" i="1"/>
  <c r="EM27" i="1"/>
  <c r="EM28" i="1"/>
  <c r="EM29" i="1"/>
  <c r="EM30" i="1"/>
  <c r="EM31" i="1"/>
  <c r="EM32" i="1"/>
  <c r="EM35" i="1"/>
  <c r="EM36" i="1"/>
  <c r="EM37" i="1"/>
  <c r="EM38" i="1"/>
  <c r="EM39" i="1"/>
  <c r="EM40" i="1"/>
  <c r="EM41" i="1"/>
  <c r="EM42" i="1"/>
  <c r="EM43" i="1"/>
  <c r="EM44" i="1"/>
  <c r="EM45" i="1"/>
  <c r="EM47" i="1"/>
  <c r="EM48" i="1"/>
  <c r="EM49" i="1"/>
  <c r="EM50" i="1"/>
  <c r="EM51" i="1"/>
  <c r="EM52" i="1"/>
  <c r="EM53" i="1"/>
  <c r="EM54" i="1"/>
  <c r="EM55" i="1"/>
  <c r="EM56" i="1"/>
  <c r="EM57" i="1"/>
  <c r="EM59" i="1"/>
  <c r="EN46" i="1"/>
  <c r="EN58" i="1"/>
  <c r="EN34" i="1"/>
  <c r="EN18" i="1"/>
  <c r="EN6" i="1"/>
  <c r="EN17" i="1"/>
  <c r="EN33" i="1"/>
  <c r="EN7" i="1"/>
  <c r="EN8" i="1"/>
  <c r="EN9" i="1"/>
  <c r="EN10" i="1"/>
  <c r="EN11" i="1"/>
  <c r="EN12" i="1"/>
  <c r="EN13" i="1"/>
  <c r="EN14" i="1"/>
  <c r="EN15" i="1"/>
  <c r="EN16" i="1"/>
  <c r="EN19" i="1"/>
  <c r="EN20" i="1"/>
  <c r="EN21" i="1"/>
  <c r="EN22" i="1"/>
  <c r="EN23" i="1"/>
  <c r="EN24" i="1"/>
  <c r="EN25" i="1"/>
  <c r="EN26" i="1"/>
  <c r="EN27" i="1"/>
  <c r="EN28" i="1"/>
  <c r="EN29" i="1"/>
  <c r="EN30" i="1"/>
  <c r="EN31" i="1"/>
  <c r="EN32" i="1"/>
  <c r="EN35" i="1"/>
  <c r="EN36" i="1"/>
  <c r="EN37" i="1"/>
  <c r="EN38" i="1"/>
  <c r="EN39" i="1"/>
  <c r="EN40" i="1"/>
  <c r="EN41" i="1"/>
  <c r="EN42" i="1"/>
  <c r="EN43" i="1"/>
  <c r="EN44" i="1"/>
  <c r="EN45" i="1"/>
  <c r="EN47" i="1"/>
  <c r="EN48" i="1"/>
  <c r="EN49" i="1"/>
  <c r="EN50" i="1"/>
  <c r="EN51" i="1"/>
  <c r="EN52" i="1"/>
  <c r="EN53" i="1"/>
  <c r="EN54" i="1"/>
  <c r="EN55" i="1"/>
  <c r="EN56" i="1"/>
  <c r="EN57" i="1"/>
  <c r="EN59" i="1"/>
  <c r="EO46" i="1"/>
  <c r="EO58" i="1"/>
  <c r="EO34" i="1"/>
  <c r="EO18" i="1"/>
  <c r="EO6" i="1"/>
  <c r="EO17" i="1"/>
  <c r="EO33" i="1"/>
  <c r="EO7" i="1"/>
  <c r="EO8" i="1"/>
  <c r="EO9" i="1"/>
  <c r="EO10" i="1"/>
  <c r="EO11" i="1"/>
  <c r="EO12" i="1"/>
  <c r="EO13" i="1"/>
  <c r="EO14" i="1"/>
  <c r="EO15" i="1"/>
  <c r="EO16" i="1"/>
  <c r="EO19" i="1"/>
  <c r="EO20" i="1"/>
  <c r="EO21" i="1"/>
  <c r="EO22" i="1"/>
  <c r="EO23" i="1"/>
  <c r="EO24" i="1"/>
  <c r="EO25" i="1"/>
  <c r="EO26" i="1"/>
  <c r="EO27" i="1"/>
  <c r="EO28" i="1"/>
  <c r="EO29" i="1"/>
  <c r="EO30" i="1"/>
  <c r="EO31" i="1"/>
  <c r="EO32" i="1"/>
  <c r="EO35" i="1"/>
  <c r="EO36" i="1"/>
  <c r="EO37" i="1"/>
  <c r="EO38" i="1"/>
  <c r="EO39" i="1"/>
  <c r="EO40" i="1"/>
  <c r="EO41" i="1"/>
  <c r="EO42" i="1"/>
  <c r="EO43" i="1"/>
  <c r="EO44" i="1"/>
  <c r="EO45" i="1"/>
  <c r="EO47" i="1"/>
  <c r="EO48" i="1"/>
  <c r="EO49" i="1"/>
  <c r="EO50" i="1"/>
  <c r="EO51" i="1"/>
  <c r="EO52" i="1"/>
  <c r="EO53" i="1"/>
  <c r="EO54" i="1"/>
  <c r="EO55" i="1"/>
  <c r="EO56" i="1"/>
  <c r="EO57" i="1"/>
  <c r="EO59" i="1"/>
  <c r="EP46" i="1"/>
  <c r="EP58" i="1"/>
  <c r="EP34" i="1"/>
  <c r="EP18" i="1"/>
  <c r="EP6" i="1"/>
  <c r="EP17" i="1"/>
  <c r="EP33" i="1"/>
  <c r="EP7" i="1"/>
  <c r="EP8" i="1"/>
  <c r="EP9" i="1"/>
  <c r="EP10" i="1"/>
  <c r="EP11" i="1"/>
  <c r="EP12" i="1"/>
  <c r="EP13" i="1"/>
  <c r="EP14" i="1"/>
  <c r="EP15" i="1"/>
  <c r="EP16" i="1"/>
  <c r="EP19" i="1"/>
  <c r="EP20" i="1"/>
  <c r="EP21" i="1"/>
  <c r="EP22" i="1"/>
  <c r="EP23" i="1"/>
  <c r="EP24" i="1"/>
  <c r="EP25" i="1"/>
  <c r="EP26" i="1"/>
  <c r="EP27" i="1"/>
  <c r="EP28" i="1"/>
  <c r="EP29" i="1"/>
  <c r="EP30" i="1"/>
  <c r="EP31" i="1"/>
  <c r="EP32" i="1"/>
  <c r="EP35" i="1"/>
  <c r="EP36" i="1"/>
  <c r="EP37" i="1"/>
  <c r="EP38" i="1"/>
  <c r="EP39" i="1"/>
  <c r="EP40" i="1"/>
  <c r="EP41" i="1"/>
  <c r="EP42" i="1"/>
  <c r="EP43" i="1"/>
  <c r="EP44" i="1"/>
  <c r="EP45" i="1"/>
  <c r="EP47" i="1"/>
  <c r="EP48" i="1"/>
  <c r="EP49" i="1"/>
  <c r="EP50" i="1"/>
  <c r="EP51" i="1"/>
  <c r="EP52" i="1"/>
  <c r="EP53" i="1"/>
  <c r="EP54" i="1"/>
  <c r="EP55" i="1"/>
  <c r="EP56" i="1"/>
  <c r="EP57" i="1"/>
  <c r="EP59" i="1"/>
  <c r="EQ46" i="1"/>
  <c r="EQ58" i="1"/>
  <c r="EQ34" i="1"/>
  <c r="EQ18" i="1"/>
  <c r="EQ6" i="1"/>
  <c r="EQ17" i="1"/>
  <c r="EQ33" i="1"/>
  <c r="EQ7" i="1"/>
  <c r="EQ8" i="1"/>
  <c r="EQ9" i="1"/>
  <c r="EQ10" i="1"/>
  <c r="EQ11" i="1"/>
  <c r="EQ12" i="1"/>
  <c r="EQ13" i="1"/>
  <c r="EQ14" i="1"/>
  <c r="EQ15" i="1"/>
  <c r="EQ16" i="1"/>
  <c r="EQ19" i="1"/>
  <c r="EQ20" i="1"/>
  <c r="EQ21" i="1"/>
  <c r="EQ22" i="1"/>
  <c r="EQ23" i="1"/>
  <c r="EQ24" i="1"/>
  <c r="EQ25" i="1"/>
  <c r="EQ26" i="1"/>
  <c r="EQ27" i="1"/>
  <c r="EQ28" i="1"/>
  <c r="EQ29" i="1"/>
  <c r="EQ30" i="1"/>
  <c r="EQ31" i="1"/>
  <c r="EQ32" i="1"/>
  <c r="EQ35" i="1"/>
  <c r="EQ36" i="1"/>
  <c r="EQ37" i="1"/>
  <c r="EQ38" i="1"/>
  <c r="EQ39" i="1"/>
  <c r="EQ40" i="1"/>
  <c r="EQ41" i="1"/>
  <c r="EQ42" i="1"/>
  <c r="EQ43" i="1"/>
  <c r="EQ44" i="1"/>
  <c r="EQ45" i="1"/>
  <c r="EQ47" i="1"/>
  <c r="EQ48" i="1"/>
  <c r="EQ49" i="1"/>
  <c r="EQ50" i="1"/>
  <c r="EQ51" i="1"/>
  <c r="EQ52" i="1"/>
  <c r="EQ53" i="1"/>
  <c r="EQ54" i="1"/>
  <c r="EQ55" i="1"/>
  <c r="EQ56" i="1"/>
  <c r="EQ57" i="1"/>
  <c r="EQ59" i="1"/>
  <c r="S74" i="10"/>
  <c r="S73" i="10"/>
  <c r="S72" i="10"/>
  <c r="S71" i="10"/>
  <c r="S70" i="10"/>
  <c r="S69" i="10"/>
  <c r="S68" i="10"/>
  <c r="S67" i="10"/>
  <c r="S66" i="10"/>
  <c r="S65" i="10"/>
  <c r="S64" i="10"/>
  <c r="S63" i="10"/>
  <c r="S62" i="10"/>
  <c r="S61" i="10"/>
  <c r="S60" i="10"/>
  <c r="S59" i="10"/>
  <c r="S58" i="10"/>
  <c r="S57" i="10"/>
  <c r="S56" i="10"/>
  <c r="S55" i="10"/>
  <c r="S54" i="10"/>
  <c r="S53" i="10"/>
  <c r="S52" i="10"/>
  <c r="S51" i="10"/>
  <c r="S50" i="10"/>
  <c r="S49" i="10"/>
  <c r="S48" i="10"/>
  <c r="S47" i="10"/>
  <c r="S46" i="10"/>
  <c r="S45" i="10"/>
  <c r="S44" i="10"/>
  <c r="S43" i="10"/>
  <c r="S42" i="10"/>
  <c r="S41" i="10"/>
  <c r="S40" i="10"/>
  <c r="S39" i="10"/>
  <c r="S38" i="10"/>
  <c r="S37" i="10"/>
  <c r="S36" i="10"/>
  <c r="S35" i="10"/>
  <c r="S34" i="10"/>
  <c r="S33" i="10"/>
  <c r="S32" i="10"/>
  <c r="S31" i="10"/>
  <c r="S30" i="10"/>
  <c r="S29" i="10"/>
  <c r="S28" i="10"/>
  <c r="S27" i="10"/>
  <c r="S26" i="10"/>
  <c r="S25" i="10"/>
  <c r="S24" i="10"/>
  <c r="S23" i="10"/>
  <c r="S22" i="10"/>
  <c r="S21" i="10"/>
  <c r="S20" i="10"/>
  <c r="S19" i="10"/>
  <c r="S18" i="10"/>
  <c r="S17" i="10"/>
  <c r="S16" i="10"/>
  <c r="S15" i="10"/>
  <c r="S14" i="10"/>
  <c r="S13" i="10"/>
  <c r="S12" i="10"/>
  <c r="S11" i="10"/>
  <c r="S10" i="10"/>
  <c r="S9" i="10"/>
  <c r="S8" i="10"/>
  <c r="S7" i="10"/>
  <c r="K7" i="11"/>
  <c r="K8" i="11"/>
  <c r="K9" i="11"/>
  <c r="K10" i="11"/>
  <c r="K11" i="11"/>
  <c r="K12" i="11"/>
  <c r="K13" i="11"/>
  <c r="K14" i="11"/>
  <c r="K15" i="11"/>
  <c r="K16" i="11"/>
  <c r="K17" i="11"/>
  <c r="K18" i="11"/>
  <c r="K19" i="11"/>
  <c r="K20" i="11"/>
  <c r="K21" i="11"/>
  <c r="K22" i="11"/>
  <c r="K23" i="11"/>
  <c r="B23" i="11"/>
  <c r="K24" i="11"/>
  <c r="K25" i="11"/>
  <c r="K26" i="11"/>
  <c r="K27" i="11"/>
  <c r="K28" i="11"/>
  <c r="K29" i="11"/>
  <c r="K30" i="11"/>
  <c r="K31" i="11"/>
  <c r="K32" i="11"/>
  <c r="K33" i="11"/>
  <c r="K34" i="11"/>
  <c r="K35" i="11"/>
  <c r="B35" i="11"/>
  <c r="K36" i="11"/>
  <c r="K37" i="11"/>
  <c r="K38" i="11"/>
  <c r="K39" i="11"/>
  <c r="K40" i="11"/>
  <c r="K41" i="11"/>
  <c r="K42" i="11"/>
  <c r="K43" i="11"/>
  <c r="K44" i="11"/>
  <c r="K45" i="11"/>
  <c r="K46" i="11"/>
  <c r="K47" i="11"/>
  <c r="B47" i="11"/>
  <c r="K48" i="11"/>
  <c r="K49" i="11"/>
  <c r="K50" i="11"/>
  <c r="K51" i="11"/>
  <c r="K52" i="11"/>
  <c r="K53" i="11"/>
  <c r="K54" i="11"/>
  <c r="K55" i="11"/>
  <c r="K56" i="11"/>
  <c r="K57" i="11"/>
  <c r="K58" i="11"/>
  <c r="K59" i="11"/>
  <c r="K60" i="11"/>
  <c r="K61" i="11"/>
  <c r="K62" i="11"/>
  <c r="K63" i="11"/>
  <c r="K64" i="11"/>
  <c r="K65" i="11"/>
  <c r="K66" i="11"/>
  <c r="K67" i="11"/>
  <c r="B67" i="11"/>
  <c r="K68" i="11"/>
  <c r="K69" i="11"/>
  <c r="K70" i="11"/>
  <c r="K71" i="11"/>
  <c r="B71" i="11"/>
  <c r="K72" i="11"/>
  <c r="K73" i="11"/>
  <c r="K74" i="11"/>
  <c r="K75" i="11"/>
  <c r="K6" i="11"/>
  <c r="S6" i="10"/>
  <c r="J64" i="33"/>
  <c r="BC64" i="33" s="1"/>
  <c r="M23" i="35" s="1"/>
  <c r="J63" i="33"/>
  <c r="AS63" i="33" s="1"/>
  <c r="C22" i="35" s="1"/>
  <c r="J61" i="33"/>
  <c r="AT61" i="33" s="1"/>
  <c r="D20" i="35" s="1"/>
  <c r="D67" i="33"/>
  <c r="H65" i="33" s="1"/>
  <c r="P69" i="33"/>
  <c r="Q69" i="33" s="1"/>
  <c r="T69" i="33" s="1"/>
  <c r="BC69" i="33"/>
  <c r="M28" i="35" s="1"/>
  <c r="M30" i="35" s="1"/>
  <c r="BD69" i="33"/>
  <c r="N28" i="35" s="1"/>
  <c r="BE69" i="33"/>
  <c r="O28" i="35" s="1"/>
  <c r="O30" i="35" s="1"/>
  <c r="BF69" i="33"/>
  <c r="P28" i="35" s="1"/>
  <c r="P30" i="35" s="1"/>
  <c r="BG69" i="33"/>
  <c r="Q28" i="35" s="1"/>
  <c r="Q30" i="35" s="1"/>
  <c r="AC69" i="33"/>
  <c r="C15" i="35" s="1"/>
  <c r="C17" i="35" s="1"/>
  <c r="P67" i="33"/>
  <c r="Q67" i="33" s="1"/>
  <c r="T67" i="33" s="1"/>
  <c r="C24" i="35"/>
  <c r="D24" i="35"/>
  <c r="AU63" i="33"/>
  <c r="E22" i="35" s="1"/>
  <c r="E24" i="35"/>
  <c r="AV63" i="33"/>
  <c r="F22" i="35" s="1"/>
  <c r="F24" i="35"/>
  <c r="AW63" i="33"/>
  <c r="G22" i="35" s="1"/>
  <c r="G24" i="35"/>
  <c r="AX63" i="33"/>
  <c r="H22" i="35" s="1"/>
  <c r="H24" i="35"/>
  <c r="AY63" i="33"/>
  <c r="I22" i="35" s="1"/>
  <c r="I24" i="35"/>
  <c r="AZ63" i="33"/>
  <c r="J22" i="35" s="1"/>
  <c r="J24" i="35"/>
  <c r="BA63" i="33"/>
  <c r="K22" i="35" s="1"/>
  <c r="K24" i="35"/>
  <c r="H63" i="33"/>
  <c r="BB63" i="33"/>
  <c r="L22" i="35" s="1"/>
  <c r="BB61" i="33"/>
  <c r="L20" i="35" s="1"/>
  <c r="L24" i="35"/>
  <c r="BC67" i="33"/>
  <c r="M26" i="35" s="1"/>
  <c r="BC63" i="33"/>
  <c r="M22" i="35" s="1"/>
  <c r="M24" i="35"/>
  <c r="BD67" i="33"/>
  <c r="N26" i="35" s="1"/>
  <c r="BD63" i="33"/>
  <c r="N22" i="35" s="1"/>
  <c r="BD64" i="33"/>
  <c r="N23" i="35" s="1"/>
  <c r="N24" i="35"/>
  <c r="BE67" i="33"/>
  <c r="O26" i="35" s="1"/>
  <c r="BE63" i="33"/>
  <c r="O22" i="35" s="1"/>
  <c r="O24" i="35"/>
  <c r="BF67" i="33"/>
  <c r="P26" i="35" s="1"/>
  <c r="BF63" i="33"/>
  <c r="P22" i="35" s="1"/>
  <c r="P24" i="35"/>
  <c r="BG67" i="33"/>
  <c r="Q26" i="35" s="1"/>
  <c r="BG63" i="33"/>
  <c r="Q22" i="35" s="1"/>
  <c r="BG64" i="33"/>
  <c r="Q23" i="35" s="1"/>
  <c r="Q24" i="35"/>
  <c r="AD63" i="33"/>
  <c r="D9" i="35" s="1"/>
  <c r="P65" i="33"/>
  <c r="AE63" i="33"/>
  <c r="E9" i="35" s="1"/>
  <c r="AF63" i="33"/>
  <c r="F9" i="35" s="1"/>
  <c r="AG63" i="33"/>
  <c r="G9" i="35" s="1"/>
  <c r="AH61" i="33"/>
  <c r="H7" i="35" s="1"/>
  <c r="AH63" i="33"/>
  <c r="H9" i="35" s="1"/>
  <c r="AH64" i="33"/>
  <c r="H10" i="35" s="1"/>
  <c r="AI63" i="33"/>
  <c r="I9" i="35" s="1"/>
  <c r="AI64" i="33"/>
  <c r="I10" i="35" s="1"/>
  <c r="AJ63" i="33"/>
  <c r="J9" i="35" s="1"/>
  <c r="AK63" i="33"/>
  <c r="K9" i="35" s="1"/>
  <c r="AK64" i="33"/>
  <c r="K10" i="35" s="1"/>
  <c r="AL61" i="33"/>
  <c r="L7" i="35" s="1"/>
  <c r="AL63" i="33"/>
  <c r="L9" i="35" s="1"/>
  <c r="AM63" i="33"/>
  <c r="M9" i="35" s="1"/>
  <c r="AN63" i="33"/>
  <c r="N9" i="35" s="1"/>
  <c r="N11" i="35"/>
  <c r="AO63" i="33"/>
  <c r="O9" i="35" s="1"/>
  <c r="O11" i="35"/>
  <c r="AP63" i="33"/>
  <c r="P9" i="35" s="1"/>
  <c r="P11" i="35"/>
  <c r="AQ63" i="33"/>
  <c r="Q9" i="35" s="1"/>
  <c r="Q11" i="35"/>
  <c r="AR63" i="33"/>
  <c r="R9" i="35" s="1"/>
  <c r="R11" i="35"/>
  <c r="P61" i="33"/>
  <c r="H61" i="33"/>
  <c r="H64" i="33" s="1"/>
  <c r="P63" i="33"/>
  <c r="R63" i="33" s="1"/>
  <c r="D64" i="33"/>
  <c r="P64" i="33"/>
  <c r="Q64" i="33" s="1"/>
  <c r="T64" i="33" s="1"/>
  <c r="AC65" i="33"/>
  <c r="C11" i="35" s="1"/>
  <c r="AC67" i="33"/>
  <c r="C13" i="35" s="1"/>
  <c r="K65" i="33"/>
  <c r="K67" i="33"/>
  <c r="K63" i="33"/>
  <c r="K69" i="33"/>
  <c r="K64" i="33"/>
  <c r="K20" i="33"/>
  <c r="BH20" i="33" s="1"/>
  <c r="P21" i="33"/>
  <c r="Q21" i="33" s="1"/>
  <c r="R21" i="33" s="1"/>
  <c r="S21" i="33" s="1"/>
  <c r="U21" i="33" s="1"/>
  <c r="N21" i="33" s="1"/>
  <c r="K21" i="33"/>
  <c r="BH21" i="33" s="1"/>
  <c r="P22" i="33"/>
  <c r="Q22" i="33" s="1"/>
  <c r="R22" i="33" s="1"/>
  <c r="S22" i="33" s="1"/>
  <c r="U22" i="33" s="1"/>
  <c r="N22" i="33" s="1"/>
  <c r="K22" i="33"/>
  <c r="BH22" i="33" s="1"/>
  <c r="P23" i="33"/>
  <c r="Q23" i="33" s="1"/>
  <c r="K23" i="33"/>
  <c r="BH23" i="33" s="1"/>
  <c r="P24" i="33"/>
  <c r="Q24" i="33" s="1"/>
  <c r="K24" i="33"/>
  <c r="BH24" i="33" s="1"/>
  <c r="P26" i="33"/>
  <c r="R26" i="33" s="1"/>
  <c r="S26" i="33" s="1"/>
  <c r="U26" i="33" s="1"/>
  <c r="N26" i="33" s="1"/>
  <c r="K26" i="33"/>
  <c r="BH26" i="33" s="1"/>
  <c r="P29" i="33"/>
  <c r="Q29" i="33" s="1"/>
  <c r="T29" i="33" s="1"/>
  <c r="K29" i="33"/>
  <c r="C29" i="33"/>
  <c r="P30" i="33"/>
  <c r="R30" i="33" s="1"/>
  <c r="S30" i="33" s="1"/>
  <c r="U30" i="33" s="1"/>
  <c r="N30" i="33" s="1"/>
  <c r="K30" i="33"/>
  <c r="C30" i="33"/>
  <c r="F30" i="33" s="1"/>
  <c r="H30" i="33" s="1"/>
  <c r="P31" i="33"/>
  <c r="R31" i="33" s="1"/>
  <c r="S31" i="33" s="1"/>
  <c r="U31" i="33" s="1"/>
  <c r="N31" i="33" s="1"/>
  <c r="K31" i="33"/>
  <c r="P32" i="33"/>
  <c r="R32" i="33" s="1"/>
  <c r="S32" i="33" s="1"/>
  <c r="U32" i="33" s="1"/>
  <c r="N32" i="33" s="1"/>
  <c r="K32" i="33"/>
  <c r="C32" i="33"/>
  <c r="F32" i="33" s="1"/>
  <c r="H32" i="33" s="1"/>
  <c r="P33" i="33"/>
  <c r="R33" i="33" s="1"/>
  <c r="S33" i="33" s="1"/>
  <c r="U33" i="33" s="1"/>
  <c r="N33" i="33" s="1"/>
  <c r="K33" i="33"/>
  <c r="P34" i="33"/>
  <c r="R34" i="33" s="1"/>
  <c r="S34" i="33" s="1"/>
  <c r="U34" i="33" s="1"/>
  <c r="N34" i="33" s="1"/>
  <c r="K34" i="33"/>
  <c r="C34" i="33"/>
  <c r="F34" i="33" s="1"/>
  <c r="H34" i="33" s="1"/>
  <c r="P35" i="33"/>
  <c r="Q35" i="33" s="1"/>
  <c r="T35" i="33" s="1"/>
  <c r="K35" i="33"/>
  <c r="C35" i="33"/>
  <c r="P36" i="33"/>
  <c r="R36" i="33" s="1"/>
  <c r="S36" i="33" s="1"/>
  <c r="U36" i="33" s="1"/>
  <c r="N36" i="33" s="1"/>
  <c r="K36" i="33"/>
  <c r="C36" i="33"/>
  <c r="F36" i="33" s="1"/>
  <c r="H36" i="33" s="1"/>
  <c r="BH36" i="33" s="1"/>
  <c r="P37" i="33"/>
  <c r="Q37" i="33" s="1"/>
  <c r="T37" i="33" s="1"/>
  <c r="K37" i="33"/>
  <c r="C37" i="33"/>
  <c r="F37" i="33" s="1"/>
  <c r="H37" i="33" s="1"/>
  <c r="BH37" i="33" s="1"/>
  <c r="P38" i="33"/>
  <c r="R38" i="33" s="1"/>
  <c r="S38" i="33" s="1"/>
  <c r="U38" i="33" s="1"/>
  <c r="N38" i="33" s="1"/>
  <c r="K38" i="33"/>
  <c r="C38" i="33"/>
  <c r="AB38" i="33" s="1"/>
  <c r="P39" i="33"/>
  <c r="K39" i="33"/>
  <c r="C39" i="33"/>
  <c r="G39" i="33" s="1"/>
  <c r="E39" i="33" s="1"/>
  <c r="P41" i="33"/>
  <c r="Q41" i="33" s="1"/>
  <c r="T41" i="33" s="1"/>
  <c r="K41" i="33"/>
  <c r="P42" i="33"/>
  <c r="R42" i="33" s="1"/>
  <c r="S42" i="33" s="1"/>
  <c r="U42" i="33" s="1"/>
  <c r="N42" i="33" s="1"/>
  <c r="K42" i="33"/>
  <c r="BH42" i="33" s="1"/>
  <c r="P43" i="33"/>
  <c r="R43" i="33" s="1"/>
  <c r="S43" i="33" s="1"/>
  <c r="U43" i="33" s="1"/>
  <c r="N43" i="33" s="1"/>
  <c r="K43" i="33"/>
  <c r="M43" i="33" s="1"/>
  <c r="AB20" i="33"/>
  <c r="AC20" i="33"/>
  <c r="BI20" i="33" s="1"/>
  <c r="AD20" i="33"/>
  <c r="AD45" i="33" s="1"/>
  <c r="AE20" i="33"/>
  <c r="AE45" i="33" s="1"/>
  <c r="AF20" i="33"/>
  <c r="AF45" i="33" s="1"/>
  <c r="AG20" i="33"/>
  <c r="AG45" i="33" s="1"/>
  <c r="AH20" i="33"/>
  <c r="AH45" i="33" s="1"/>
  <c r="AI20" i="33"/>
  <c r="AI45" i="33" s="1"/>
  <c r="AJ20" i="33"/>
  <c r="AJ45" i="33" s="1"/>
  <c r="AK20" i="33"/>
  <c r="AK45" i="33" s="1"/>
  <c r="AL20" i="33"/>
  <c r="AL45" i="33" s="1"/>
  <c r="AM20" i="33"/>
  <c r="AM45" i="33" s="1"/>
  <c r="AN20" i="33"/>
  <c r="AN45" i="33" s="1"/>
  <c r="AO20" i="33"/>
  <c r="AO45" i="33" s="1"/>
  <c r="AP20" i="33"/>
  <c r="AP45" i="33" s="1"/>
  <c r="AQ20" i="33"/>
  <c r="AQ45" i="33" s="1"/>
  <c r="AR20" i="33"/>
  <c r="AR45" i="33" s="1"/>
  <c r="AS20" i="33"/>
  <c r="AS45" i="33" s="1"/>
  <c r="AT20" i="33"/>
  <c r="AT45" i="33" s="1"/>
  <c r="AU20" i="33"/>
  <c r="AU45" i="33" s="1"/>
  <c r="AV20" i="33"/>
  <c r="AV45" i="33" s="1"/>
  <c r="AW20" i="33"/>
  <c r="AW45" i="33" s="1"/>
  <c r="AX20" i="33"/>
  <c r="AX45" i="33" s="1"/>
  <c r="AY20" i="33"/>
  <c r="AY45" i="33" s="1"/>
  <c r="AZ20" i="33"/>
  <c r="AZ45" i="33" s="1"/>
  <c r="BA20" i="33"/>
  <c r="BA45" i="33" s="1"/>
  <c r="BB20" i="33"/>
  <c r="BB45" i="33" s="1"/>
  <c r="BC20" i="33"/>
  <c r="BC45" i="33" s="1"/>
  <c r="BD20" i="33"/>
  <c r="BD45" i="33" s="1"/>
  <c r="BE20" i="33"/>
  <c r="BE45" i="33" s="1"/>
  <c r="BF20" i="33"/>
  <c r="BF45" i="33" s="1"/>
  <c r="BG20" i="33"/>
  <c r="BG45" i="33" s="1"/>
  <c r="AB21" i="33"/>
  <c r="AC21" i="33"/>
  <c r="BI21" i="33" s="1"/>
  <c r="AD21" i="33"/>
  <c r="AE21" i="33"/>
  <c r="AF21" i="33"/>
  <c r="AG21" i="33"/>
  <c r="AH21" i="33"/>
  <c r="AI21" i="33"/>
  <c r="AJ21" i="33"/>
  <c r="AK21" i="33"/>
  <c r="AL21" i="33"/>
  <c r="AM21" i="33"/>
  <c r="AN21" i="33"/>
  <c r="AO21" i="33"/>
  <c r="AP21" i="33"/>
  <c r="AQ21" i="33"/>
  <c r="AR21" i="33"/>
  <c r="AS21" i="33"/>
  <c r="AT21" i="33"/>
  <c r="AU21" i="33"/>
  <c r="AV21" i="33"/>
  <c r="AW21" i="33"/>
  <c r="AX21" i="33"/>
  <c r="AY21" i="33"/>
  <c r="AZ21" i="33"/>
  <c r="BA21" i="33"/>
  <c r="BB21" i="33"/>
  <c r="BC21" i="33"/>
  <c r="BD21" i="33"/>
  <c r="BE21" i="33"/>
  <c r="BF21" i="33"/>
  <c r="BG21" i="33"/>
  <c r="AB22" i="33"/>
  <c r="AC22" i="33"/>
  <c r="BI22" i="33" s="1"/>
  <c r="AD22" i="33"/>
  <c r="AE22" i="33"/>
  <c r="AF22" i="33"/>
  <c r="AG22" i="33"/>
  <c r="AH22" i="33"/>
  <c r="AI22" i="33"/>
  <c r="AJ22" i="33"/>
  <c r="AK22" i="33"/>
  <c r="AL22" i="33"/>
  <c r="AM22" i="33"/>
  <c r="AN22" i="33"/>
  <c r="AO22" i="33"/>
  <c r="AP22" i="33"/>
  <c r="AQ22" i="33"/>
  <c r="AR22" i="33"/>
  <c r="AS22" i="33"/>
  <c r="AT22" i="33"/>
  <c r="AU22" i="33"/>
  <c r="AV22" i="33"/>
  <c r="AW22" i="33"/>
  <c r="AX22" i="33"/>
  <c r="AY22" i="33"/>
  <c r="AZ22" i="33"/>
  <c r="BA22" i="33"/>
  <c r="BB22" i="33"/>
  <c r="BC22" i="33"/>
  <c r="BD22" i="33"/>
  <c r="BE22" i="33"/>
  <c r="BF22" i="33"/>
  <c r="BG22" i="33"/>
  <c r="AB23" i="33"/>
  <c r="AC23" i="33"/>
  <c r="BI23" i="33" s="1"/>
  <c r="AD23" i="33"/>
  <c r="AE23" i="33"/>
  <c r="AF23" i="33"/>
  <c r="AG23" i="33"/>
  <c r="AH23" i="33"/>
  <c r="AI23" i="33"/>
  <c r="AJ23" i="33"/>
  <c r="AK23" i="33"/>
  <c r="AL23" i="33"/>
  <c r="AM23" i="33"/>
  <c r="AN23" i="33"/>
  <c r="AO23" i="33"/>
  <c r="AP23" i="33"/>
  <c r="AQ23" i="33"/>
  <c r="AR23" i="33"/>
  <c r="AS23" i="33"/>
  <c r="AT23" i="33"/>
  <c r="AU23" i="33"/>
  <c r="AV23" i="33"/>
  <c r="AW23" i="33"/>
  <c r="AX23" i="33"/>
  <c r="AY23" i="33"/>
  <c r="AZ23" i="33"/>
  <c r="BA23" i="33"/>
  <c r="BB23" i="33"/>
  <c r="BC23" i="33"/>
  <c r="BD23" i="33"/>
  <c r="BE23" i="33"/>
  <c r="BF23" i="33"/>
  <c r="BG23" i="33"/>
  <c r="AB24" i="33"/>
  <c r="AC24" i="33"/>
  <c r="BI24" i="33" s="1"/>
  <c r="AD24" i="33"/>
  <c r="AE24" i="33"/>
  <c r="AF24" i="33"/>
  <c r="AG24" i="33"/>
  <c r="AH24" i="33"/>
  <c r="AI24" i="33"/>
  <c r="AJ24" i="33"/>
  <c r="AK24" i="33"/>
  <c r="AL24" i="33"/>
  <c r="AM24" i="33"/>
  <c r="AN24" i="33"/>
  <c r="AO24" i="33"/>
  <c r="AP24" i="33"/>
  <c r="AQ24" i="33"/>
  <c r="AR24" i="33"/>
  <c r="AS24" i="33"/>
  <c r="AT24" i="33"/>
  <c r="AU24" i="33"/>
  <c r="AV24" i="33"/>
  <c r="AW24" i="33"/>
  <c r="AX24" i="33"/>
  <c r="AY24" i="33"/>
  <c r="AZ24" i="33"/>
  <c r="BA24" i="33"/>
  <c r="BB24" i="33"/>
  <c r="BC24" i="33"/>
  <c r="BD24" i="33"/>
  <c r="BE24" i="33"/>
  <c r="BF24" i="33"/>
  <c r="BG24" i="33"/>
  <c r="BI25" i="33"/>
  <c r="AB26" i="33"/>
  <c r="AC26" i="33"/>
  <c r="BI26" i="33" s="1"/>
  <c r="AD26" i="33"/>
  <c r="AE26" i="33"/>
  <c r="AF26" i="33"/>
  <c r="AG26" i="33"/>
  <c r="AH26" i="33"/>
  <c r="AI26" i="33"/>
  <c r="AJ26" i="33"/>
  <c r="AK26" i="33"/>
  <c r="AL26" i="33"/>
  <c r="AM26" i="33"/>
  <c r="AN26" i="33"/>
  <c r="AO26" i="33"/>
  <c r="AP26" i="33"/>
  <c r="AQ26" i="33"/>
  <c r="AR26" i="33"/>
  <c r="AS26" i="33"/>
  <c r="AT26" i="33"/>
  <c r="AU26" i="33"/>
  <c r="AV26" i="33"/>
  <c r="AW26" i="33"/>
  <c r="AX26" i="33"/>
  <c r="AY26" i="33"/>
  <c r="AZ26" i="33"/>
  <c r="BA26" i="33"/>
  <c r="BB26" i="33"/>
  <c r="BC26" i="33"/>
  <c r="BD26" i="33"/>
  <c r="BE26" i="33"/>
  <c r="BF26" i="33"/>
  <c r="BG26" i="33"/>
  <c r="AB28" i="33"/>
  <c r="AC28" i="33"/>
  <c r="BC28" i="33"/>
  <c r="BD28" i="33"/>
  <c r="BE28" i="33"/>
  <c r="BF28" i="33"/>
  <c r="BG28" i="33"/>
  <c r="AC29" i="33"/>
  <c r="BI29" i="33" s="1"/>
  <c r="AD29" i="33"/>
  <c r="AE29" i="33"/>
  <c r="AF29" i="33"/>
  <c r="AG29" i="33"/>
  <c r="AH29" i="33"/>
  <c r="AI29" i="33"/>
  <c r="AJ29" i="33"/>
  <c r="AK29" i="33"/>
  <c r="AL29" i="33"/>
  <c r="AM29" i="33"/>
  <c r="AN29" i="33"/>
  <c r="AO29" i="33"/>
  <c r="AP29" i="33"/>
  <c r="AQ29" i="33"/>
  <c r="AR29" i="33"/>
  <c r="AS29" i="33"/>
  <c r="AT29" i="33"/>
  <c r="AU29" i="33"/>
  <c r="AV29" i="33"/>
  <c r="AW29" i="33"/>
  <c r="AX29" i="33"/>
  <c r="AY29" i="33"/>
  <c r="AZ29" i="33"/>
  <c r="BA29" i="33"/>
  <c r="BB29" i="33"/>
  <c r="BC29" i="33"/>
  <c r="BD29" i="33"/>
  <c r="BE29" i="33"/>
  <c r="BF29" i="33"/>
  <c r="BG29" i="33"/>
  <c r="AC30" i="33"/>
  <c r="BI30" i="33" s="1"/>
  <c r="AD30" i="33"/>
  <c r="AE30" i="33"/>
  <c r="AF30" i="33"/>
  <c r="AG30" i="33"/>
  <c r="AH30" i="33"/>
  <c r="AI30" i="33"/>
  <c r="AJ30" i="33"/>
  <c r="AK30" i="33"/>
  <c r="AL30" i="33"/>
  <c r="AM30" i="33"/>
  <c r="AN30" i="33"/>
  <c r="AO30" i="33"/>
  <c r="AP30" i="33"/>
  <c r="AQ30" i="33"/>
  <c r="AR30" i="33"/>
  <c r="AS30" i="33"/>
  <c r="AT30" i="33"/>
  <c r="AU30" i="33"/>
  <c r="AV30" i="33"/>
  <c r="AW30" i="33"/>
  <c r="AX30" i="33"/>
  <c r="AY30" i="33"/>
  <c r="AZ30" i="33"/>
  <c r="BA30" i="33"/>
  <c r="BB30" i="33"/>
  <c r="BC30" i="33"/>
  <c r="BD30" i="33"/>
  <c r="BE30" i="33"/>
  <c r="BF30" i="33"/>
  <c r="BG30" i="33"/>
  <c r="C31" i="33"/>
  <c r="G31" i="33" s="1"/>
  <c r="E31" i="33" s="1"/>
  <c r="AC31" i="33"/>
  <c r="BI31" i="33" s="1"/>
  <c r="AD31" i="33"/>
  <c r="AE31" i="33"/>
  <c r="AF31" i="33"/>
  <c r="AG31" i="33"/>
  <c r="AH31" i="33"/>
  <c r="AI31" i="33"/>
  <c r="AJ31" i="33"/>
  <c r="AK31" i="33"/>
  <c r="AL31" i="33"/>
  <c r="AM31" i="33"/>
  <c r="AN31" i="33"/>
  <c r="AO31" i="33"/>
  <c r="AP31" i="33"/>
  <c r="AQ31" i="33"/>
  <c r="AR31" i="33"/>
  <c r="AS31" i="33"/>
  <c r="AT31" i="33"/>
  <c r="AU31" i="33"/>
  <c r="AV31" i="33"/>
  <c r="AW31" i="33"/>
  <c r="AX31" i="33"/>
  <c r="AY31" i="33"/>
  <c r="AZ31" i="33"/>
  <c r="BA31" i="33"/>
  <c r="BB31" i="33"/>
  <c r="BC31" i="33"/>
  <c r="BD31" i="33"/>
  <c r="BE31" i="33"/>
  <c r="BF31" i="33"/>
  <c r="BG31" i="33"/>
  <c r="AB32" i="33"/>
  <c r="AC32" i="33"/>
  <c r="BI32" i="33" s="1"/>
  <c r="AD32" i="33"/>
  <c r="AE32" i="33"/>
  <c r="AF32" i="33"/>
  <c r="AG32" i="33"/>
  <c r="AH32" i="33"/>
  <c r="AI32" i="33"/>
  <c r="AJ32" i="33"/>
  <c r="AK32" i="33"/>
  <c r="AL32" i="33"/>
  <c r="AM32" i="33"/>
  <c r="AN32" i="33"/>
  <c r="AO32" i="33"/>
  <c r="AP32" i="33"/>
  <c r="AQ32" i="33"/>
  <c r="AR32" i="33"/>
  <c r="AS32" i="33"/>
  <c r="AT32" i="33"/>
  <c r="AU32" i="33"/>
  <c r="AV32" i="33"/>
  <c r="AW32" i="33"/>
  <c r="AX32" i="33"/>
  <c r="AY32" i="33"/>
  <c r="AZ32" i="33"/>
  <c r="BA32" i="33"/>
  <c r="BB32" i="33"/>
  <c r="BC32" i="33"/>
  <c r="BD32" i="33"/>
  <c r="BE32" i="33"/>
  <c r="BF32" i="33"/>
  <c r="BG32" i="33"/>
  <c r="C33" i="33"/>
  <c r="AB33" i="33" s="1"/>
  <c r="AC33" i="33"/>
  <c r="BI33" i="33" s="1"/>
  <c r="AD33" i="33"/>
  <c r="AE33" i="33"/>
  <c r="AF33" i="33"/>
  <c r="AG33" i="33"/>
  <c r="AH33" i="33"/>
  <c r="AI33" i="33"/>
  <c r="AJ33" i="33"/>
  <c r="AK33" i="33"/>
  <c r="AL33" i="33"/>
  <c r="AM33" i="33"/>
  <c r="AN33" i="33"/>
  <c r="AO33" i="33"/>
  <c r="AP33" i="33"/>
  <c r="AQ33" i="33"/>
  <c r="AR33" i="33"/>
  <c r="AS33" i="33"/>
  <c r="AT33" i="33"/>
  <c r="AU33" i="33"/>
  <c r="AV33" i="33"/>
  <c r="AW33" i="33"/>
  <c r="AX33" i="33"/>
  <c r="AY33" i="33"/>
  <c r="AZ33" i="33"/>
  <c r="BA33" i="33"/>
  <c r="BB33" i="33"/>
  <c r="BC33" i="33"/>
  <c r="BD33" i="33"/>
  <c r="BE33" i="33"/>
  <c r="BF33" i="33"/>
  <c r="BG33" i="33"/>
  <c r="AC34" i="33"/>
  <c r="BI34" i="33" s="1"/>
  <c r="AD34" i="33"/>
  <c r="AE34" i="33"/>
  <c r="AF34" i="33"/>
  <c r="AG34" i="33"/>
  <c r="AH34" i="33"/>
  <c r="AI34" i="33"/>
  <c r="AJ34" i="33"/>
  <c r="AK34" i="33"/>
  <c r="AL34" i="33"/>
  <c r="AM34" i="33"/>
  <c r="AN34" i="33"/>
  <c r="AO34" i="33"/>
  <c r="AP34" i="33"/>
  <c r="AQ34" i="33"/>
  <c r="AR34" i="33"/>
  <c r="AS34" i="33"/>
  <c r="AT34" i="33"/>
  <c r="AU34" i="33"/>
  <c r="AV34" i="33"/>
  <c r="AW34" i="33"/>
  <c r="AX34" i="33"/>
  <c r="AY34" i="33"/>
  <c r="AZ34" i="33"/>
  <c r="BA34" i="33"/>
  <c r="BB34" i="33"/>
  <c r="BC34" i="33"/>
  <c r="BD34" i="33"/>
  <c r="BE34" i="33"/>
  <c r="BF34" i="33"/>
  <c r="BG34" i="33"/>
  <c r="AC35" i="33"/>
  <c r="BI35" i="33" s="1"/>
  <c r="AD35" i="33"/>
  <c r="AE35" i="33"/>
  <c r="AF35" i="33"/>
  <c r="AG35" i="33"/>
  <c r="AH35" i="33"/>
  <c r="AI35" i="33"/>
  <c r="AJ35" i="33"/>
  <c r="AK35" i="33"/>
  <c r="AL35" i="33"/>
  <c r="AM35" i="33"/>
  <c r="AN35" i="33"/>
  <c r="AO35" i="33"/>
  <c r="AP35" i="33"/>
  <c r="AQ35" i="33"/>
  <c r="AR35" i="33"/>
  <c r="AS35" i="33"/>
  <c r="AT35" i="33"/>
  <c r="AU35" i="33"/>
  <c r="AV35" i="33"/>
  <c r="AW35" i="33"/>
  <c r="AX35" i="33"/>
  <c r="AY35" i="33"/>
  <c r="AZ35" i="33"/>
  <c r="BA35" i="33"/>
  <c r="BB35" i="33"/>
  <c r="BC35" i="33"/>
  <c r="BD35" i="33"/>
  <c r="BE35" i="33"/>
  <c r="BF35" i="33"/>
  <c r="BG35" i="33"/>
  <c r="AC36" i="33"/>
  <c r="BI36" i="33" s="1"/>
  <c r="AD36" i="33"/>
  <c r="AE36" i="33"/>
  <c r="AF36" i="33"/>
  <c r="AG36" i="33"/>
  <c r="AH36" i="33"/>
  <c r="AI36" i="33"/>
  <c r="AJ36" i="33"/>
  <c r="AK36" i="33"/>
  <c r="AL36" i="33"/>
  <c r="AM36" i="33"/>
  <c r="AN36" i="33"/>
  <c r="AO36" i="33"/>
  <c r="AP36" i="33"/>
  <c r="AQ36" i="33"/>
  <c r="AR36" i="33"/>
  <c r="AS36" i="33"/>
  <c r="AT36" i="33"/>
  <c r="AU36" i="33"/>
  <c r="AV36" i="33"/>
  <c r="AW36" i="33"/>
  <c r="AX36" i="33"/>
  <c r="AY36" i="33"/>
  <c r="AZ36" i="33"/>
  <c r="BA36" i="33"/>
  <c r="BB36" i="33"/>
  <c r="BC36" i="33"/>
  <c r="BD36" i="33"/>
  <c r="BE36" i="33"/>
  <c r="BF36" i="33"/>
  <c r="BG36" i="33"/>
  <c r="AC37" i="33"/>
  <c r="BI37" i="33" s="1"/>
  <c r="AD37" i="33"/>
  <c r="AE37" i="33"/>
  <c r="AF37" i="33"/>
  <c r="AG37" i="33"/>
  <c r="AH37" i="33"/>
  <c r="AI37" i="33"/>
  <c r="AJ37" i="33"/>
  <c r="AK37" i="33"/>
  <c r="AL37" i="33"/>
  <c r="AM37" i="33"/>
  <c r="AN37" i="33"/>
  <c r="AO37" i="33"/>
  <c r="AP37" i="33"/>
  <c r="AQ37" i="33"/>
  <c r="AR37" i="33"/>
  <c r="AS37" i="33"/>
  <c r="AT37" i="33"/>
  <c r="AU37" i="33"/>
  <c r="AV37" i="33"/>
  <c r="AW37" i="33"/>
  <c r="AX37" i="33"/>
  <c r="AY37" i="33"/>
  <c r="AZ37" i="33"/>
  <c r="BA37" i="33"/>
  <c r="BB37" i="33"/>
  <c r="BC37" i="33"/>
  <c r="BD37" i="33"/>
  <c r="BE37" i="33"/>
  <c r="BF37" i="33"/>
  <c r="BG37" i="33"/>
  <c r="AC38" i="33"/>
  <c r="BI38" i="33" s="1"/>
  <c r="AD38" i="33"/>
  <c r="AE38" i="33"/>
  <c r="AF38" i="33"/>
  <c r="AG38" i="33"/>
  <c r="AH38" i="33"/>
  <c r="AI38" i="33"/>
  <c r="AJ38" i="33"/>
  <c r="AK38" i="33"/>
  <c r="AL38" i="33"/>
  <c r="AM38" i="33"/>
  <c r="AN38" i="33"/>
  <c r="AO38" i="33"/>
  <c r="AP38" i="33"/>
  <c r="AQ38" i="33"/>
  <c r="AR38" i="33"/>
  <c r="AS38" i="33"/>
  <c r="AT38" i="33"/>
  <c r="AU38" i="33"/>
  <c r="AV38" i="33"/>
  <c r="AW38" i="33"/>
  <c r="AX38" i="33"/>
  <c r="AY38" i="33"/>
  <c r="AZ38" i="33"/>
  <c r="BA38" i="33"/>
  <c r="BB38" i="33"/>
  <c r="BC38" i="33"/>
  <c r="BD38" i="33"/>
  <c r="BE38" i="33"/>
  <c r="BF38" i="33"/>
  <c r="BG38" i="33"/>
  <c r="AC39" i="33"/>
  <c r="BI39" i="33" s="1"/>
  <c r="AD39" i="33"/>
  <c r="AE39" i="33"/>
  <c r="AF39" i="33"/>
  <c r="AG39" i="33"/>
  <c r="AH39" i="33"/>
  <c r="AI39" i="33"/>
  <c r="AJ39" i="33"/>
  <c r="AK39" i="33"/>
  <c r="AL39" i="33"/>
  <c r="AM39" i="33"/>
  <c r="AN39" i="33"/>
  <c r="AO39" i="33"/>
  <c r="AP39" i="33"/>
  <c r="AQ39" i="33"/>
  <c r="AR39" i="33"/>
  <c r="AS39" i="33"/>
  <c r="AT39" i="33"/>
  <c r="AU39" i="33"/>
  <c r="AV39" i="33"/>
  <c r="AW39" i="33"/>
  <c r="AX39" i="33"/>
  <c r="AY39" i="33"/>
  <c r="AZ39" i="33"/>
  <c r="BA39" i="33"/>
  <c r="BB39" i="33"/>
  <c r="BC39" i="33"/>
  <c r="BD39" i="33"/>
  <c r="BE39" i="33"/>
  <c r="BF39" i="33"/>
  <c r="BG39" i="33"/>
  <c r="AB41" i="33"/>
  <c r="AC41" i="33"/>
  <c r="BI41" i="33" s="1"/>
  <c r="AD41" i="33"/>
  <c r="AE41" i="33"/>
  <c r="AF41" i="33"/>
  <c r="AG41" i="33"/>
  <c r="AH41" i="33"/>
  <c r="AI41" i="33"/>
  <c r="AJ41" i="33"/>
  <c r="AK41" i="33"/>
  <c r="AL41" i="33"/>
  <c r="AM41" i="33"/>
  <c r="AN41" i="33"/>
  <c r="AO41" i="33"/>
  <c r="AP41" i="33"/>
  <c r="AQ41" i="33"/>
  <c r="AR41" i="33"/>
  <c r="AS41" i="33"/>
  <c r="AT41" i="33"/>
  <c r="AU41" i="33"/>
  <c r="AV41" i="33"/>
  <c r="AW41" i="33"/>
  <c r="AX41" i="33"/>
  <c r="AY41" i="33"/>
  <c r="AZ41" i="33"/>
  <c r="BA41" i="33"/>
  <c r="BB41" i="33"/>
  <c r="BC41" i="33"/>
  <c r="BD41" i="33"/>
  <c r="BE41" i="33"/>
  <c r="BF41" i="33"/>
  <c r="BG41" i="33"/>
  <c r="H41" i="33"/>
  <c r="BH41" i="33" s="1"/>
  <c r="AB42" i="33"/>
  <c r="AC42" i="33"/>
  <c r="BI42" i="33" s="1"/>
  <c r="AD42" i="33"/>
  <c r="AE42" i="33"/>
  <c r="AF42" i="33"/>
  <c r="AG42" i="33"/>
  <c r="AH42" i="33"/>
  <c r="AI42" i="33"/>
  <c r="AJ42" i="33"/>
  <c r="AK42" i="33"/>
  <c r="AL42" i="33"/>
  <c r="AM42" i="33"/>
  <c r="AN42" i="33"/>
  <c r="AO42" i="33"/>
  <c r="AP42" i="33"/>
  <c r="AQ42" i="33"/>
  <c r="AR42" i="33"/>
  <c r="AS42" i="33"/>
  <c r="AT42" i="33"/>
  <c r="AU42" i="33"/>
  <c r="AV42" i="33"/>
  <c r="AW42" i="33"/>
  <c r="AX42" i="33"/>
  <c r="AY42" i="33"/>
  <c r="AZ42" i="33"/>
  <c r="BA42" i="33"/>
  <c r="BB42" i="33"/>
  <c r="BC42" i="33"/>
  <c r="BD42" i="33"/>
  <c r="BE42" i="33"/>
  <c r="BF42" i="33"/>
  <c r="BG42" i="33"/>
  <c r="AB43" i="33"/>
  <c r="AC43" i="33"/>
  <c r="BI43" i="33" s="1"/>
  <c r="AD43" i="33"/>
  <c r="AE43" i="33"/>
  <c r="AF43" i="33"/>
  <c r="AG43" i="33"/>
  <c r="AH43" i="33"/>
  <c r="AI43" i="33"/>
  <c r="AJ43" i="33"/>
  <c r="AK43" i="33"/>
  <c r="AL43" i="33"/>
  <c r="AM43" i="33"/>
  <c r="AN43" i="33"/>
  <c r="AO43" i="33"/>
  <c r="AP43" i="33"/>
  <c r="AQ43" i="33"/>
  <c r="AR43" i="33"/>
  <c r="AS43" i="33"/>
  <c r="AT43" i="33"/>
  <c r="AU43" i="33"/>
  <c r="AV43" i="33"/>
  <c r="AW43" i="33"/>
  <c r="AX43" i="33"/>
  <c r="AY43" i="33"/>
  <c r="AZ43" i="33"/>
  <c r="BA43" i="33"/>
  <c r="BB43" i="33"/>
  <c r="BC43" i="33"/>
  <c r="BD43" i="33"/>
  <c r="BE43" i="33"/>
  <c r="BF43" i="33"/>
  <c r="BG43" i="33"/>
  <c r="AB52" i="33"/>
  <c r="AC52" i="33"/>
  <c r="AD52" i="33"/>
  <c r="AE52" i="33"/>
  <c r="AF52" i="33"/>
  <c r="AG52" i="33"/>
  <c r="AH52" i="33"/>
  <c r="AI52" i="33"/>
  <c r="AJ52" i="33"/>
  <c r="AK52" i="33"/>
  <c r="AL52" i="33"/>
  <c r="AM52" i="33"/>
  <c r="AN52" i="33"/>
  <c r="AO52" i="33"/>
  <c r="AP52" i="33"/>
  <c r="AQ52" i="33"/>
  <c r="AR52" i="33"/>
  <c r="AS52" i="33"/>
  <c r="AT52" i="33"/>
  <c r="AU52" i="33"/>
  <c r="AV52" i="33"/>
  <c r="AW52" i="33"/>
  <c r="AX52" i="33"/>
  <c r="AY52" i="33"/>
  <c r="AZ52" i="33"/>
  <c r="BA52" i="33"/>
  <c r="BB52" i="33"/>
  <c r="BC52" i="33"/>
  <c r="BD52" i="33"/>
  <c r="BE52" i="33"/>
  <c r="BF52" i="33"/>
  <c r="BG52" i="33"/>
  <c r="K52" i="33"/>
  <c r="BH52" i="33" s="1"/>
  <c r="BI52" i="33"/>
  <c r="AB53" i="33"/>
  <c r="AC53" i="33"/>
  <c r="BI53" i="33" s="1"/>
  <c r="AD53" i="33"/>
  <c r="AE53" i="33"/>
  <c r="AF53" i="33"/>
  <c r="AG53" i="33"/>
  <c r="AH53" i="33"/>
  <c r="AI53" i="33"/>
  <c r="AJ53" i="33"/>
  <c r="AK53" i="33"/>
  <c r="AL53" i="33"/>
  <c r="AM53" i="33"/>
  <c r="AN53" i="33"/>
  <c r="AO53" i="33"/>
  <c r="AP53" i="33"/>
  <c r="AQ53" i="33"/>
  <c r="AR53" i="33"/>
  <c r="AS53" i="33"/>
  <c r="AT53" i="33"/>
  <c r="AU53" i="33"/>
  <c r="AV53" i="33"/>
  <c r="AW53" i="33"/>
  <c r="AX53" i="33"/>
  <c r="AY53" i="33"/>
  <c r="AZ53" i="33"/>
  <c r="BA53" i="33"/>
  <c r="BB53" i="33"/>
  <c r="BC53" i="33"/>
  <c r="BD53" i="33"/>
  <c r="BE53" i="33"/>
  <c r="BF53" i="33"/>
  <c r="BG53" i="33"/>
  <c r="K53" i="33"/>
  <c r="BH53" i="33" s="1"/>
  <c r="AB54" i="33"/>
  <c r="AC54" i="33"/>
  <c r="AD54" i="33"/>
  <c r="AE54" i="33"/>
  <c r="AF54" i="33"/>
  <c r="AG54" i="33"/>
  <c r="AH54" i="33"/>
  <c r="AI54" i="33"/>
  <c r="AJ54" i="33"/>
  <c r="AK54" i="33"/>
  <c r="AL54" i="33"/>
  <c r="AM54" i="33"/>
  <c r="AN54" i="33"/>
  <c r="AO54" i="33"/>
  <c r="AP54" i="33"/>
  <c r="AQ54" i="33"/>
  <c r="AR54" i="33"/>
  <c r="AS54" i="33"/>
  <c r="AT54" i="33"/>
  <c r="AU54" i="33"/>
  <c r="AV54" i="33"/>
  <c r="AW54" i="33"/>
  <c r="AX54" i="33"/>
  <c r="AY54" i="33"/>
  <c r="AZ54" i="33"/>
  <c r="BA54" i="33"/>
  <c r="BB54" i="33"/>
  <c r="BC54" i="33"/>
  <c r="BD54" i="33"/>
  <c r="BE54" i="33"/>
  <c r="BF54" i="33"/>
  <c r="BG54" i="33"/>
  <c r="K54" i="33"/>
  <c r="BH54" i="33" s="1"/>
  <c r="BI54" i="33"/>
  <c r="AB55" i="33"/>
  <c r="AC55" i="33"/>
  <c r="BI55" i="33" s="1"/>
  <c r="AD55" i="33"/>
  <c r="AE55" i="33"/>
  <c r="AF55" i="33"/>
  <c r="AG55" i="33"/>
  <c r="AH55" i="33"/>
  <c r="AI55" i="33"/>
  <c r="AJ55" i="33"/>
  <c r="AK55" i="33"/>
  <c r="AL55" i="33"/>
  <c r="AM55" i="33"/>
  <c r="AN55" i="33"/>
  <c r="AO55" i="33"/>
  <c r="AP55" i="33"/>
  <c r="AQ55" i="33"/>
  <c r="AR55" i="33"/>
  <c r="AS55" i="33"/>
  <c r="AT55" i="33"/>
  <c r="AU55" i="33"/>
  <c r="AV55" i="33"/>
  <c r="AW55" i="33"/>
  <c r="AX55" i="33"/>
  <c r="AY55" i="33"/>
  <c r="AZ55" i="33"/>
  <c r="BA55" i="33"/>
  <c r="BB55" i="33"/>
  <c r="BC55" i="33"/>
  <c r="BD55" i="33"/>
  <c r="BE55" i="33"/>
  <c r="BF55" i="33"/>
  <c r="BG55" i="33"/>
  <c r="K55" i="33"/>
  <c r="BH55" i="33" s="1"/>
  <c r="AB56" i="33"/>
  <c r="AC56" i="33"/>
  <c r="AD56" i="33"/>
  <c r="AE56" i="33"/>
  <c r="AF56" i="33"/>
  <c r="AG56" i="33"/>
  <c r="AH56" i="33"/>
  <c r="AI56" i="33"/>
  <c r="AJ56" i="33"/>
  <c r="AK56" i="33"/>
  <c r="AL56" i="33"/>
  <c r="AM56" i="33"/>
  <c r="AN56" i="33"/>
  <c r="AO56" i="33"/>
  <c r="AP56" i="33"/>
  <c r="AQ56" i="33"/>
  <c r="AR56" i="33"/>
  <c r="AS56" i="33"/>
  <c r="AT56" i="33"/>
  <c r="AU56" i="33"/>
  <c r="AV56" i="33"/>
  <c r="AW56" i="33"/>
  <c r="AX56" i="33"/>
  <c r="AY56" i="33"/>
  <c r="AZ56" i="33"/>
  <c r="BA56" i="33"/>
  <c r="BB56" i="33"/>
  <c r="BC56" i="33"/>
  <c r="BD56" i="33"/>
  <c r="BE56" i="33"/>
  <c r="BF56" i="33"/>
  <c r="BG56" i="33"/>
  <c r="K56" i="33"/>
  <c r="BH56" i="33" s="1"/>
  <c r="BI56" i="33"/>
  <c r="AB57" i="33"/>
  <c r="AC57" i="33"/>
  <c r="BI57" i="33" s="1"/>
  <c r="AD57" i="33"/>
  <c r="AE57" i="33"/>
  <c r="AF57" i="33"/>
  <c r="AG57" i="33"/>
  <c r="AH57" i="33"/>
  <c r="AI57" i="33"/>
  <c r="AJ57" i="33"/>
  <c r="AK57" i="33"/>
  <c r="AL57" i="33"/>
  <c r="AM57" i="33"/>
  <c r="AN57" i="33"/>
  <c r="AO57" i="33"/>
  <c r="AP57" i="33"/>
  <c r="AQ57" i="33"/>
  <c r="AR57" i="33"/>
  <c r="AS57" i="33"/>
  <c r="AT57" i="33"/>
  <c r="AU57" i="33"/>
  <c r="AV57" i="33"/>
  <c r="AW57" i="33"/>
  <c r="AX57" i="33"/>
  <c r="AY57" i="33"/>
  <c r="AZ57" i="33"/>
  <c r="BA57" i="33"/>
  <c r="BB57" i="33"/>
  <c r="BC57" i="33"/>
  <c r="BD57" i="33"/>
  <c r="BE57" i="33"/>
  <c r="BF57" i="33"/>
  <c r="BG57" i="33"/>
  <c r="K57" i="33"/>
  <c r="BH57" i="33" s="1"/>
  <c r="AB58" i="33"/>
  <c r="AC58" i="33"/>
  <c r="AD58" i="33"/>
  <c r="AE58" i="33"/>
  <c r="AF58" i="33"/>
  <c r="AG58" i="33"/>
  <c r="AH58" i="33"/>
  <c r="AI58" i="33"/>
  <c r="AJ58" i="33"/>
  <c r="AK58" i="33"/>
  <c r="AL58" i="33"/>
  <c r="AM58" i="33"/>
  <c r="AN58" i="33"/>
  <c r="AO58" i="33"/>
  <c r="AP58" i="33"/>
  <c r="AQ58" i="33"/>
  <c r="AR58" i="33"/>
  <c r="AS58" i="33"/>
  <c r="AT58" i="33"/>
  <c r="AU58" i="33"/>
  <c r="AV58" i="33"/>
  <c r="AW58" i="33"/>
  <c r="AX58" i="33"/>
  <c r="AY58" i="33"/>
  <c r="AZ58" i="33"/>
  <c r="BA58" i="33"/>
  <c r="BB58" i="33"/>
  <c r="BC58" i="33"/>
  <c r="BD58" i="33"/>
  <c r="BE58" i="33"/>
  <c r="BF58" i="33"/>
  <c r="BG58" i="33"/>
  <c r="K58" i="33"/>
  <c r="BH58" i="33" s="1"/>
  <c r="BI58" i="33"/>
  <c r="AB59" i="33"/>
  <c r="AC59" i="33"/>
  <c r="BI59" i="33" s="1"/>
  <c r="AD59" i="33"/>
  <c r="AE59" i="33"/>
  <c r="AF59" i="33"/>
  <c r="AG59" i="33"/>
  <c r="AH59" i="33"/>
  <c r="AI59" i="33"/>
  <c r="AJ59" i="33"/>
  <c r="AK59" i="33"/>
  <c r="AL59" i="33"/>
  <c r="AM59" i="33"/>
  <c r="AN59" i="33"/>
  <c r="AO59" i="33"/>
  <c r="AP59" i="33"/>
  <c r="AQ59" i="33"/>
  <c r="AR59" i="33"/>
  <c r="AS59" i="33"/>
  <c r="AT59" i="33"/>
  <c r="AU59" i="33"/>
  <c r="AV59" i="33"/>
  <c r="AW59" i="33"/>
  <c r="AX59" i="33"/>
  <c r="AY59" i="33"/>
  <c r="AZ59" i="33"/>
  <c r="BA59" i="33"/>
  <c r="BB59" i="33"/>
  <c r="BC59" i="33"/>
  <c r="BD59" i="33"/>
  <c r="BE59" i="33"/>
  <c r="BF59" i="33"/>
  <c r="BG59" i="33"/>
  <c r="K59" i="33"/>
  <c r="BH59" i="33" s="1"/>
  <c r="AB60" i="33"/>
  <c r="AC60" i="33"/>
  <c r="AD60" i="33"/>
  <c r="AE60" i="33"/>
  <c r="AF60" i="33"/>
  <c r="AG60" i="33"/>
  <c r="AH60" i="33"/>
  <c r="AI60" i="33"/>
  <c r="AJ60" i="33"/>
  <c r="AK60" i="33"/>
  <c r="AL60" i="33"/>
  <c r="AM60" i="33"/>
  <c r="AN60" i="33"/>
  <c r="AO60" i="33"/>
  <c r="AP60" i="33"/>
  <c r="AQ60" i="33"/>
  <c r="AR60" i="33"/>
  <c r="AS60" i="33"/>
  <c r="AT60" i="33"/>
  <c r="AU60" i="33"/>
  <c r="AV60" i="33"/>
  <c r="AW60" i="33"/>
  <c r="AX60" i="33"/>
  <c r="AY60" i="33"/>
  <c r="AZ60" i="33"/>
  <c r="BA60" i="33"/>
  <c r="BB60" i="33"/>
  <c r="BC60" i="33"/>
  <c r="BD60" i="33"/>
  <c r="BE60" i="33"/>
  <c r="BF60" i="33"/>
  <c r="BG60" i="33"/>
  <c r="K60" i="33"/>
  <c r="BH60" i="33" s="1"/>
  <c r="BI60" i="33"/>
  <c r="AB61" i="33"/>
  <c r="AF61" i="33"/>
  <c r="F7" i="35" s="1"/>
  <c r="AJ61" i="33"/>
  <c r="J7" i="35" s="1"/>
  <c r="AN61" i="33"/>
  <c r="N7" i="35" s="1"/>
  <c r="AP61" i="33"/>
  <c r="P7" i="35" s="1"/>
  <c r="AR61" i="33"/>
  <c r="R7" i="35" s="1"/>
  <c r="AS61" i="33"/>
  <c r="C20" i="35" s="1"/>
  <c r="AU61" i="33"/>
  <c r="E20" i="35" s="1"/>
  <c r="AV61" i="33"/>
  <c r="AW61" i="33"/>
  <c r="G20" i="35" s="1"/>
  <c r="AY61" i="33"/>
  <c r="I20" i="35" s="1"/>
  <c r="BA61" i="33"/>
  <c r="K20" i="35" s="1"/>
  <c r="BI62" i="33"/>
  <c r="AB63" i="33"/>
  <c r="BH63" i="33"/>
  <c r="AB64" i="33"/>
  <c r="AB65" i="33"/>
  <c r="AB67" i="33"/>
  <c r="AB69" i="33"/>
  <c r="C70" i="33"/>
  <c r="Y70" i="33" s="1"/>
  <c r="AC70" i="33"/>
  <c r="BI70" i="33" s="1"/>
  <c r="AD70" i="33"/>
  <c r="AE70" i="33"/>
  <c r="AF70" i="33"/>
  <c r="AG70" i="33"/>
  <c r="AH70" i="33"/>
  <c r="AI70" i="33"/>
  <c r="AJ70" i="33"/>
  <c r="AK70" i="33"/>
  <c r="AL70" i="33"/>
  <c r="AM70" i="33"/>
  <c r="AN70" i="33"/>
  <c r="AO70" i="33"/>
  <c r="AP70" i="33"/>
  <c r="AQ70" i="33"/>
  <c r="AR70" i="33"/>
  <c r="AS70" i="33"/>
  <c r="AT70" i="33"/>
  <c r="AU70" i="33"/>
  <c r="AV70" i="33"/>
  <c r="AW70" i="33"/>
  <c r="AX70" i="33"/>
  <c r="AY70" i="33"/>
  <c r="AZ70" i="33"/>
  <c r="BA70" i="33"/>
  <c r="BB70" i="33"/>
  <c r="BC70" i="33"/>
  <c r="BD70" i="33"/>
  <c r="BE70" i="33"/>
  <c r="BF70" i="33"/>
  <c r="BG70" i="33"/>
  <c r="K70" i="33"/>
  <c r="C71" i="33"/>
  <c r="G71" i="33" s="1"/>
  <c r="E71" i="33" s="1"/>
  <c r="AC71" i="33"/>
  <c r="BI71" i="33" s="1"/>
  <c r="AD71" i="33"/>
  <c r="AE71" i="33"/>
  <c r="AF71" i="33"/>
  <c r="AG71" i="33"/>
  <c r="AH71" i="33"/>
  <c r="AI71" i="33"/>
  <c r="AJ71" i="33"/>
  <c r="AK71" i="33"/>
  <c r="AL71" i="33"/>
  <c r="AM71" i="33"/>
  <c r="AN71" i="33"/>
  <c r="AO71" i="33"/>
  <c r="AP71" i="33"/>
  <c r="AQ71" i="33"/>
  <c r="AR71" i="33"/>
  <c r="AS71" i="33"/>
  <c r="AT71" i="33"/>
  <c r="AU71" i="33"/>
  <c r="AV71" i="33"/>
  <c r="AW71" i="33"/>
  <c r="AX71" i="33"/>
  <c r="AY71" i="33"/>
  <c r="AZ71" i="33"/>
  <c r="BA71" i="33"/>
  <c r="BB71" i="33"/>
  <c r="BC71" i="33"/>
  <c r="BD71" i="33"/>
  <c r="BE71" i="33"/>
  <c r="BF71" i="33"/>
  <c r="BG71" i="33"/>
  <c r="K71" i="33"/>
  <c r="C72" i="33"/>
  <c r="Y72" i="33" s="1"/>
  <c r="AC72" i="33"/>
  <c r="BI72" i="33" s="1"/>
  <c r="AD72" i="33"/>
  <c r="AE72" i="33"/>
  <c r="AF72" i="33"/>
  <c r="AG72" i="33"/>
  <c r="AH72" i="33"/>
  <c r="AI72" i="33"/>
  <c r="AJ72" i="33"/>
  <c r="AK72" i="33"/>
  <c r="AL72" i="33"/>
  <c r="AM72" i="33"/>
  <c r="AN72" i="33"/>
  <c r="AO72" i="33"/>
  <c r="AP72" i="33"/>
  <c r="AQ72" i="33"/>
  <c r="AR72" i="33"/>
  <c r="AS72" i="33"/>
  <c r="AT72" i="33"/>
  <c r="AU72" i="33"/>
  <c r="AV72" i="33"/>
  <c r="AW72" i="33"/>
  <c r="AX72" i="33"/>
  <c r="AY72" i="33"/>
  <c r="AZ72" i="33"/>
  <c r="BA72" i="33"/>
  <c r="BB72" i="33"/>
  <c r="BC72" i="33"/>
  <c r="BD72" i="33"/>
  <c r="BE72" i="33"/>
  <c r="BF72" i="33"/>
  <c r="BG72" i="33"/>
  <c r="K72" i="33"/>
  <c r="C73" i="33"/>
  <c r="Y73" i="33" s="1"/>
  <c r="AC73" i="33"/>
  <c r="BI73" i="33" s="1"/>
  <c r="AD73" i="33"/>
  <c r="AE73" i="33"/>
  <c r="AF73" i="33"/>
  <c r="AG73" i="33"/>
  <c r="AH73" i="33"/>
  <c r="AI73" i="33"/>
  <c r="AJ73" i="33"/>
  <c r="AK73" i="33"/>
  <c r="AL73" i="33"/>
  <c r="AM73" i="33"/>
  <c r="AN73" i="33"/>
  <c r="AO73" i="33"/>
  <c r="AP73" i="33"/>
  <c r="AQ73" i="33"/>
  <c r="AR73" i="33"/>
  <c r="AS73" i="33"/>
  <c r="AT73" i="33"/>
  <c r="AU73" i="33"/>
  <c r="AV73" i="33"/>
  <c r="AW73" i="33"/>
  <c r="AX73" i="33"/>
  <c r="AY73" i="33"/>
  <c r="AZ73" i="33"/>
  <c r="BA73" i="33"/>
  <c r="BB73" i="33"/>
  <c r="BC73" i="33"/>
  <c r="BD73" i="33"/>
  <c r="BE73" i="33"/>
  <c r="BF73" i="33"/>
  <c r="BG73" i="33"/>
  <c r="K73" i="33"/>
  <c r="C74" i="33"/>
  <c r="G74" i="33" s="1"/>
  <c r="E74" i="33" s="1"/>
  <c r="AC74" i="33"/>
  <c r="BI74" i="33" s="1"/>
  <c r="AD74" i="33"/>
  <c r="AE74" i="33"/>
  <c r="AF74" i="33"/>
  <c r="AG74" i="33"/>
  <c r="AH74" i="33"/>
  <c r="AI74" i="33"/>
  <c r="AJ74" i="33"/>
  <c r="AK74" i="33"/>
  <c r="AL74" i="33"/>
  <c r="AM74" i="33"/>
  <c r="AN74" i="33"/>
  <c r="AO74" i="33"/>
  <c r="AP74" i="33"/>
  <c r="AQ74" i="33"/>
  <c r="AR74" i="33"/>
  <c r="AS74" i="33"/>
  <c r="AT74" i="33"/>
  <c r="AU74" i="33"/>
  <c r="AV74" i="33"/>
  <c r="AW74" i="33"/>
  <c r="AX74" i="33"/>
  <c r="AY74" i="33"/>
  <c r="AZ74" i="33"/>
  <c r="BA74" i="33"/>
  <c r="BB74" i="33"/>
  <c r="BC74" i="33"/>
  <c r="BD74" i="33"/>
  <c r="BE74" i="33"/>
  <c r="BF74" i="33"/>
  <c r="BG74" i="33"/>
  <c r="K74" i="33"/>
  <c r="C75" i="33"/>
  <c r="Y75" i="33" s="1"/>
  <c r="AC75" i="33"/>
  <c r="BI75" i="33" s="1"/>
  <c r="AD75" i="33"/>
  <c r="AE75" i="33"/>
  <c r="AF75" i="33"/>
  <c r="AG75" i="33"/>
  <c r="AH75" i="33"/>
  <c r="AI75" i="33"/>
  <c r="AJ75" i="33"/>
  <c r="AK75" i="33"/>
  <c r="AL75" i="33"/>
  <c r="AM75" i="33"/>
  <c r="AN75" i="33"/>
  <c r="AO75" i="33"/>
  <c r="AP75" i="33"/>
  <c r="AQ75" i="33"/>
  <c r="AR75" i="33"/>
  <c r="AS75" i="33"/>
  <c r="AT75" i="33"/>
  <c r="AU75" i="33"/>
  <c r="AV75" i="33"/>
  <c r="AW75" i="33"/>
  <c r="AX75" i="33"/>
  <c r="AY75" i="33"/>
  <c r="AZ75" i="33"/>
  <c r="BA75" i="33"/>
  <c r="BB75" i="33"/>
  <c r="BC75" i="33"/>
  <c r="BD75" i="33"/>
  <c r="BE75" i="33"/>
  <c r="BF75" i="33"/>
  <c r="BG75" i="33"/>
  <c r="K75" i="33"/>
  <c r="C76" i="33"/>
  <c r="Y76" i="33" s="1"/>
  <c r="AC76" i="33"/>
  <c r="BI76" i="33" s="1"/>
  <c r="AD76" i="33"/>
  <c r="AE76" i="33"/>
  <c r="AF76" i="33"/>
  <c r="AG76" i="33"/>
  <c r="AH76" i="33"/>
  <c r="AI76" i="33"/>
  <c r="AJ76" i="33"/>
  <c r="AK76" i="33"/>
  <c r="AL76" i="33"/>
  <c r="AM76" i="33"/>
  <c r="AN76" i="33"/>
  <c r="AO76" i="33"/>
  <c r="AP76" i="33"/>
  <c r="AQ76" i="33"/>
  <c r="AR76" i="33"/>
  <c r="AS76" i="33"/>
  <c r="AT76" i="33"/>
  <c r="AU76" i="33"/>
  <c r="AV76" i="33"/>
  <c r="AW76" i="33"/>
  <c r="AX76" i="33"/>
  <c r="AY76" i="33"/>
  <c r="AZ76" i="33"/>
  <c r="BA76" i="33"/>
  <c r="BB76" i="33"/>
  <c r="BC76" i="33"/>
  <c r="BD76" i="33"/>
  <c r="BE76" i="33"/>
  <c r="BF76" i="33"/>
  <c r="BG76" i="33"/>
  <c r="K76" i="33"/>
  <c r="C77" i="33"/>
  <c r="G77" i="33" s="1"/>
  <c r="E77" i="33" s="1"/>
  <c r="AC77" i="33"/>
  <c r="BI77" i="33" s="1"/>
  <c r="AD77" i="33"/>
  <c r="AE77" i="33"/>
  <c r="AF77" i="33"/>
  <c r="AG77" i="33"/>
  <c r="AH77" i="33"/>
  <c r="AI77" i="33"/>
  <c r="AJ77" i="33"/>
  <c r="AK77" i="33"/>
  <c r="AL77" i="33"/>
  <c r="AM77" i="33"/>
  <c r="AN77" i="33"/>
  <c r="AO77" i="33"/>
  <c r="AP77" i="33"/>
  <c r="AQ77" i="33"/>
  <c r="AR77" i="33"/>
  <c r="AS77" i="33"/>
  <c r="AT77" i="33"/>
  <c r="AU77" i="33"/>
  <c r="AV77" i="33"/>
  <c r="AW77" i="33"/>
  <c r="AX77" i="33"/>
  <c r="AY77" i="33"/>
  <c r="AZ77" i="33"/>
  <c r="BA77" i="33"/>
  <c r="BB77" i="33"/>
  <c r="BC77" i="33"/>
  <c r="BD77" i="33"/>
  <c r="BE77" i="33"/>
  <c r="BF77" i="33"/>
  <c r="BG77" i="33"/>
  <c r="K77" i="33"/>
  <c r="C78" i="33"/>
  <c r="Y78" i="33" s="1"/>
  <c r="AC78" i="33"/>
  <c r="BI78" i="33" s="1"/>
  <c r="AD78" i="33"/>
  <c r="AE78" i="33"/>
  <c r="AF78" i="33"/>
  <c r="AG78" i="33"/>
  <c r="AH78" i="33"/>
  <c r="AI78" i="33"/>
  <c r="AJ78" i="33"/>
  <c r="AK78" i="33"/>
  <c r="AL78" i="33"/>
  <c r="AM78" i="33"/>
  <c r="AN78" i="33"/>
  <c r="AO78" i="33"/>
  <c r="AP78" i="33"/>
  <c r="AQ78" i="33"/>
  <c r="AR78" i="33"/>
  <c r="AS78" i="33"/>
  <c r="AT78" i="33"/>
  <c r="AU78" i="33"/>
  <c r="AV78" i="33"/>
  <c r="AW78" i="33"/>
  <c r="AX78" i="33"/>
  <c r="AY78" i="33"/>
  <c r="AZ78" i="33"/>
  <c r="BA78" i="33"/>
  <c r="BB78" i="33"/>
  <c r="BC78" i="33"/>
  <c r="BD78" i="33"/>
  <c r="BE78" i="33"/>
  <c r="BF78" i="33"/>
  <c r="BG78" i="33"/>
  <c r="K78" i="33"/>
  <c r="C79" i="33"/>
  <c r="G79" i="33" s="1"/>
  <c r="E79" i="33" s="1"/>
  <c r="AC79" i="33"/>
  <c r="BI79" i="33" s="1"/>
  <c r="AD79" i="33"/>
  <c r="AE79" i="33"/>
  <c r="AF79" i="33"/>
  <c r="AG79" i="33"/>
  <c r="AH79" i="33"/>
  <c r="AI79" i="33"/>
  <c r="AJ79" i="33"/>
  <c r="AK79" i="33"/>
  <c r="AL79" i="33"/>
  <c r="AM79" i="33"/>
  <c r="AN79" i="33"/>
  <c r="AO79" i="33"/>
  <c r="AP79" i="33"/>
  <c r="AQ79" i="33"/>
  <c r="AR79" i="33"/>
  <c r="AS79" i="33"/>
  <c r="AT79" i="33"/>
  <c r="AU79" i="33"/>
  <c r="AV79" i="33"/>
  <c r="AW79" i="33"/>
  <c r="AX79" i="33"/>
  <c r="AY79" i="33"/>
  <c r="AZ79" i="33"/>
  <c r="BA79" i="33"/>
  <c r="BB79" i="33"/>
  <c r="BC79" i="33"/>
  <c r="BD79" i="33"/>
  <c r="BE79" i="33"/>
  <c r="BF79" i="33"/>
  <c r="BG79" i="33"/>
  <c r="K79" i="33"/>
  <c r="C80" i="33"/>
  <c r="G80" i="33" s="1"/>
  <c r="E80" i="33" s="1"/>
  <c r="AC80" i="33"/>
  <c r="BI80" i="33" s="1"/>
  <c r="AD80" i="33"/>
  <c r="AE80" i="33"/>
  <c r="AF80" i="33"/>
  <c r="AG80" i="33"/>
  <c r="AH80" i="33"/>
  <c r="AI80" i="33"/>
  <c r="AJ80" i="33"/>
  <c r="AK80" i="33"/>
  <c r="AL80" i="33"/>
  <c r="AM80" i="33"/>
  <c r="AN80" i="33"/>
  <c r="AO80" i="33"/>
  <c r="AP80" i="33"/>
  <c r="AQ80" i="33"/>
  <c r="AR80" i="33"/>
  <c r="AS80" i="33"/>
  <c r="AT80" i="33"/>
  <c r="AU80" i="33"/>
  <c r="AV80" i="33"/>
  <c r="AW80" i="33"/>
  <c r="AX80" i="33"/>
  <c r="AY80" i="33"/>
  <c r="AZ80" i="33"/>
  <c r="BA80" i="33"/>
  <c r="BB80" i="33"/>
  <c r="BC80" i="33"/>
  <c r="BD80" i="33"/>
  <c r="BE80" i="33"/>
  <c r="BF80" i="33"/>
  <c r="BG80" i="33"/>
  <c r="K80" i="33"/>
  <c r="AB82" i="33"/>
  <c r="AC82" i="33"/>
  <c r="BI82" i="33" s="1"/>
  <c r="AD82" i="33"/>
  <c r="AE82" i="33"/>
  <c r="AF82" i="33"/>
  <c r="AG82" i="33"/>
  <c r="AH82" i="33"/>
  <c r="AI82" i="33"/>
  <c r="AJ82" i="33"/>
  <c r="AK82" i="33"/>
  <c r="AL82" i="33"/>
  <c r="AM82" i="33"/>
  <c r="AN82" i="33"/>
  <c r="AO82" i="33"/>
  <c r="AP82" i="33"/>
  <c r="AQ82" i="33"/>
  <c r="AR82" i="33"/>
  <c r="AS82" i="33"/>
  <c r="AT82" i="33"/>
  <c r="AU82" i="33"/>
  <c r="AV82" i="33"/>
  <c r="AW82" i="33"/>
  <c r="AX82" i="33"/>
  <c r="AY82" i="33"/>
  <c r="AZ82" i="33"/>
  <c r="BA82" i="33"/>
  <c r="BB82" i="33"/>
  <c r="BC82" i="33"/>
  <c r="BD82" i="33"/>
  <c r="BE82" i="33"/>
  <c r="BF82" i="33"/>
  <c r="BG82" i="33"/>
  <c r="H82" i="33"/>
  <c r="K82" i="33"/>
  <c r="AB83" i="33"/>
  <c r="AC83" i="33"/>
  <c r="BI83" i="33" s="1"/>
  <c r="AD83" i="33"/>
  <c r="AE83" i="33"/>
  <c r="AF83" i="33"/>
  <c r="AG83" i="33"/>
  <c r="AH83" i="33"/>
  <c r="AI83" i="33"/>
  <c r="AJ83" i="33"/>
  <c r="AK83" i="33"/>
  <c r="AL83" i="33"/>
  <c r="AM83" i="33"/>
  <c r="AN83" i="33"/>
  <c r="AO83" i="33"/>
  <c r="AP83" i="33"/>
  <c r="AQ83" i="33"/>
  <c r="AR83" i="33"/>
  <c r="AS83" i="33"/>
  <c r="AT83" i="33"/>
  <c r="AU83" i="33"/>
  <c r="AV83" i="33"/>
  <c r="AW83" i="33"/>
  <c r="AX83" i="33"/>
  <c r="AY83" i="33"/>
  <c r="AZ83" i="33"/>
  <c r="BA83" i="33"/>
  <c r="BB83" i="33"/>
  <c r="BC83" i="33"/>
  <c r="BD83" i="33"/>
  <c r="BE83" i="33"/>
  <c r="BF83" i="33"/>
  <c r="BG83" i="33"/>
  <c r="K83" i="33"/>
  <c r="M83" i="33" s="1"/>
  <c r="AB84" i="33"/>
  <c r="AC84" i="33"/>
  <c r="AD84" i="33"/>
  <c r="AE84" i="33"/>
  <c r="AF84" i="33"/>
  <c r="AG84" i="33"/>
  <c r="AH84" i="33"/>
  <c r="AI84" i="33"/>
  <c r="AJ84" i="33"/>
  <c r="AK84" i="33"/>
  <c r="AL84" i="33"/>
  <c r="AM84" i="33"/>
  <c r="AN84" i="33"/>
  <c r="AO84" i="33"/>
  <c r="AP84" i="33"/>
  <c r="AQ84" i="33"/>
  <c r="AR84" i="33"/>
  <c r="AS84" i="33"/>
  <c r="AT84" i="33"/>
  <c r="AU84" i="33"/>
  <c r="AV84" i="33"/>
  <c r="AW84" i="33"/>
  <c r="AX84" i="33"/>
  <c r="AY84" i="33"/>
  <c r="AZ84" i="33"/>
  <c r="BA84" i="33"/>
  <c r="BB84" i="33"/>
  <c r="BC84" i="33"/>
  <c r="BD84" i="33"/>
  <c r="BE84" i="33"/>
  <c r="BF84" i="33"/>
  <c r="BG84" i="33"/>
  <c r="K84" i="33"/>
  <c r="M84" i="33" s="1"/>
  <c r="BI84" i="33"/>
  <c r="P79" i="33"/>
  <c r="P80" i="33"/>
  <c r="Q80" i="33" s="1"/>
  <c r="T80" i="33" s="1"/>
  <c r="P78" i="33"/>
  <c r="R78" i="33" s="1"/>
  <c r="S78" i="33" s="1"/>
  <c r="U78" i="33" s="1"/>
  <c r="N78" i="33" s="1"/>
  <c r="P77" i="33"/>
  <c r="R77" i="33" s="1"/>
  <c r="S77" i="33" s="1"/>
  <c r="U77" i="33" s="1"/>
  <c r="N77" i="33" s="1"/>
  <c r="P52" i="33"/>
  <c r="Q52" i="33" s="1"/>
  <c r="R52" i="33" s="1"/>
  <c r="S52" i="33" s="1"/>
  <c r="U52" i="33" s="1"/>
  <c r="N52" i="33" s="1"/>
  <c r="P53" i="33"/>
  <c r="Q53" i="33" s="1"/>
  <c r="P54" i="33"/>
  <c r="Q54" i="33" s="1"/>
  <c r="R54" i="33" s="1"/>
  <c r="S54" i="33" s="1"/>
  <c r="U54" i="33" s="1"/>
  <c r="N54" i="33" s="1"/>
  <c r="P55" i="33"/>
  <c r="Q55" i="33" s="1"/>
  <c r="T55" i="33" s="1"/>
  <c r="P56" i="33"/>
  <c r="Q56" i="33" s="1"/>
  <c r="R56" i="33" s="1"/>
  <c r="S56" i="33" s="1"/>
  <c r="U56" i="33" s="1"/>
  <c r="N56" i="33" s="1"/>
  <c r="P57" i="33"/>
  <c r="Q57" i="33" s="1"/>
  <c r="P58" i="33"/>
  <c r="Q58" i="33" s="1"/>
  <c r="R58" i="33" s="1"/>
  <c r="S58" i="33" s="1"/>
  <c r="U58" i="33" s="1"/>
  <c r="N58" i="33" s="1"/>
  <c r="P59" i="33"/>
  <c r="Q59" i="33" s="1"/>
  <c r="P60" i="33"/>
  <c r="Q60" i="33" s="1"/>
  <c r="T60" i="33" s="1"/>
  <c r="P74" i="33"/>
  <c r="R74" i="33" s="1"/>
  <c r="S74" i="33" s="1"/>
  <c r="U74" i="33" s="1"/>
  <c r="N74" i="33" s="1"/>
  <c r="P75" i="33"/>
  <c r="Q75" i="33" s="1"/>
  <c r="T75" i="33" s="1"/>
  <c r="P76" i="33"/>
  <c r="Q76" i="33" s="1"/>
  <c r="T76" i="33" s="1"/>
  <c r="P82" i="33"/>
  <c r="R82" i="33" s="1"/>
  <c r="S82" i="33" s="1"/>
  <c r="U82" i="33" s="1"/>
  <c r="N82" i="33" s="1"/>
  <c r="P83" i="33"/>
  <c r="R83" i="33" s="1"/>
  <c r="S83" i="33" s="1"/>
  <c r="U83" i="33" s="1"/>
  <c r="N83" i="33" s="1"/>
  <c r="P84" i="33"/>
  <c r="R84" i="33" s="1"/>
  <c r="S84" i="33" s="1"/>
  <c r="U84" i="33" s="1"/>
  <c r="N84" i="33" s="1"/>
  <c r="P70" i="33"/>
  <c r="R70" i="33" s="1"/>
  <c r="S70" i="33" s="1"/>
  <c r="U70" i="33" s="1"/>
  <c r="N70" i="33" s="1"/>
  <c r="P71" i="33"/>
  <c r="R71" i="33" s="1"/>
  <c r="S71" i="33" s="1"/>
  <c r="U71" i="33" s="1"/>
  <c r="N71" i="33" s="1"/>
  <c r="P72" i="33"/>
  <c r="R72" i="33" s="1"/>
  <c r="S72" i="33" s="1"/>
  <c r="U72" i="33" s="1"/>
  <c r="N72" i="33" s="1"/>
  <c r="P73" i="33"/>
  <c r="R73" i="33" s="1"/>
  <c r="S73" i="33" s="1"/>
  <c r="U73" i="33" s="1"/>
  <c r="N73" i="33" s="1"/>
  <c r="G78" i="33"/>
  <c r="E78" i="33" s="1"/>
  <c r="G73" i="33"/>
  <c r="E73" i="33" s="1"/>
  <c r="G72" i="33"/>
  <c r="E72" i="33" s="1"/>
  <c r="Y69" i="33"/>
  <c r="M63" i="33"/>
  <c r="M54" i="33"/>
  <c r="Q43" i="33"/>
  <c r="T43" i="33" s="1"/>
  <c r="Y39" i="33"/>
  <c r="G38" i="33"/>
  <c r="E38" i="33" s="1"/>
  <c r="W36" i="33"/>
  <c r="X36" i="33" s="1"/>
  <c r="Z36" i="33" s="1"/>
  <c r="M36" i="33"/>
  <c r="G36" i="33"/>
  <c r="E36" i="33" s="1"/>
  <c r="Y35" i="33"/>
  <c r="G35" i="33"/>
  <c r="E35" i="33" s="1"/>
  <c r="Y34" i="33"/>
  <c r="Y32" i="33"/>
  <c r="G32" i="33"/>
  <c r="E32" i="33" s="1"/>
  <c r="Q31" i="33"/>
  <c r="T31" i="33" s="1"/>
  <c r="Y30" i="33"/>
  <c r="Y29" i="33"/>
  <c r="G29" i="33"/>
  <c r="E29" i="33" s="1"/>
  <c r="Y28" i="33"/>
  <c r="Q26" i="33"/>
  <c r="T26" i="33" s="1"/>
  <c r="M24" i="33"/>
  <c r="M22" i="33"/>
  <c r="D10" i="33"/>
  <c r="D9" i="33"/>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C23" i="11"/>
  <c r="B24" i="11"/>
  <c r="C24" i="11"/>
  <c r="B25" i="11"/>
  <c r="C25" i="11"/>
  <c r="B26" i="11"/>
  <c r="C26" i="11"/>
  <c r="B27" i="11"/>
  <c r="C27" i="11"/>
  <c r="B28" i="11"/>
  <c r="C28" i="11"/>
  <c r="B29" i="11"/>
  <c r="C29" i="11"/>
  <c r="B30" i="11"/>
  <c r="C30" i="11"/>
  <c r="B31" i="11"/>
  <c r="C31" i="11"/>
  <c r="B32" i="11"/>
  <c r="C32" i="11"/>
  <c r="B33" i="11"/>
  <c r="C33" i="11"/>
  <c r="B34" i="11"/>
  <c r="C34" i="11"/>
  <c r="C35" i="11"/>
  <c r="B36" i="11"/>
  <c r="C36" i="11"/>
  <c r="B37" i="11"/>
  <c r="C37" i="11"/>
  <c r="B38" i="11"/>
  <c r="C38" i="11"/>
  <c r="B39" i="11"/>
  <c r="C39" i="11"/>
  <c r="B40" i="11"/>
  <c r="C40" i="11"/>
  <c r="B41" i="11"/>
  <c r="C41" i="11"/>
  <c r="B42" i="11"/>
  <c r="C42" i="11"/>
  <c r="B43" i="11"/>
  <c r="C43" i="11"/>
  <c r="B44" i="11"/>
  <c r="C44" i="11"/>
  <c r="B45" i="11"/>
  <c r="C45" i="11"/>
  <c r="B46" i="11"/>
  <c r="C46" i="11"/>
  <c r="C47" i="11"/>
  <c r="B48" i="11"/>
  <c r="C48" i="11"/>
  <c r="B49" i="11"/>
  <c r="C49" i="11"/>
  <c r="B50" i="11"/>
  <c r="C50" i="11"/>
  <c r="B51" i="11"/>
  <c r="C51" i="11"/>
  <c r="B52" i="11"/>
  <c r="C52" i="11"/>
  <c r="B53" i="11"/>
  <c r="C53" i="11"/>
  <c r="B54" i="11"/>
  <c r="C54" i="11"/>
  <c r="B55" i="11"/>
  <c r="C55" i="11"/>
  <c r="B56" i="11"/>
  <c r="C56" i="11"/>
  <c r="B57" i="11"/>
  <c r="C57" i="11"/>
  <c r="B58" i="11"/>
  <c r="C58" i="11"/>
  <c r="B59" i="11"/>
  <c r="C59" i="11"/>
  <c r="B60" i="11"/>
  <c r="C60" i="11"/>
  <c r="B61" i="11"/>
  <c r="C61" i="11"/>
  <c r="B62" i="11"/>
  <c r="C62" i="11"/>
  <c r="B63" i="11"/>
  <c r="C63" i="11"/>
  <c r="B64" i="11"/>
  <c r="C64" i="11"/>
  <c r="B65" i="11"/>
  <c r="C65" i="11"/>
  <c r="B66" i="11"/>
  <c r="C66" i="11"/>
  <c r="C67" i="11"/>
  <c r="B68" i="11"/>
  <c r="C68" i="11"/>
  <c r="B69" i="11"/>
  <c r="C69" i="11"/>
  <c r="B70" i="11"/>
  <c r="C70" i="11"/>
  <c r="C71" i="11"/>
  <c r="B72" i="11"/>
  <c r="C72" i="11"/>
  <c r="B73" i="11"/>
  <c r="C73" i="11"/>
  <c r="B74" i="11"/>
  <c r="C74" i="11"/>
  <c r="B75" i="11"/>
  <c r="C75" i="11"/>
  <c r="B6" i="11"/>
  <c r="C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H75" i="11" s="1"/>
  <c r="G6" i="11"/>
  <c r="T22" i="33"/>
  <c r="R20" i="33"/>
  <c r="S20" i="33" s="1"/>
  <c r="U20" i="33" s="1"/>
  <c r="N20" i="33" s="1"/>
  <c r="N46" i="33" s="1"/>
  <c r="Q28" i="33"/>
  <c r="T28" i="33" s="1"/>
  <c r="Q34" i="33"/>
  <c r="T34" i="33" s="1"/>
  <c r="R64" i="33"/>
  <c r="S64" i="33" s="1"/>
  <c r="R69" i="33"/>
  <c r="Q63" i="33"/>
  <c r="T63" i="33" s="1"/>
  <c r="AC63" i="33"/>
  <c r="C9" i="35" s="1"/>
  <c r="R35" i="33"/>
  <c r="S35" i="33" s="1"/>
  <c r="U35" i="33" s="1"/>
  <c r="N35" i="33" s="1"/>
  <c r="R39" i="33"/>
  <c r="S39" i="33" s="1"/>
  <c r="U39" i="33" s="1"/>
  <c r="N39" i="33" s="1"/>
  <c r="Q39" i="33"/>
  <c r="T39" i="33" s="1"/>
  <c r="T21" i="33"/>
  <c r="F35" i="33"/>
  <c r="H35" i="33" s="1"/>
  <c r="W35" i="33" s="1"/>
  <c r="X35" i="33" s="1"/>
  <c r="Z35" i="33" s="1"/>
  <c r="AB35" i="33"/>
  <c r="F29" i="33"/>
  <c r="H29" i="33" s="1"/>
  <c r="AB29" i="33"/>
  <c r="F39" i="33"/>
  <c r="H39" i="33" s="1"/>
  <c r="W39" i="33" s="1"/>
  <c r="X39" i="33" s="1"/>
  <c r="Z39" i="33" s="1"/>
  <c r="Q61" i="33"/>
  <c r="T61" i="33" s="1"/>
  <c r="R37" i="33"/>
  <c r="S37" i="33" s="1"/>
  <c r="U37" i="33" s="1"/>
  <c r="N37" i="33" s="1"/>
  <c r="R65" i="33"/>
  <c r="AT64" i="33"/>
  <c r="D23" i="35" s="1"/>
  <c r="AV64" i="33"/>
  <c r="F23" i="35" s="1"/>
  <c r="AS64" i="33"/>
  <c r="C23" i="35" s="1"/>
  <c r="AX64" i="33"/>
  <c r="H23" i="35" s="1"/>
  <c r="AZ64" i="33"/>
  <c r="J23" i="35" s="1"/>
  <c r="AF64" i="33"/>
  <c r="F10" i="35" s="1"/>
  <c r="AJ64" i="33"/>
  <c r="J10" i="35" s="1"/>
  <c r="AN64" i="33"/>
  <c r="N10" i="35" s="1"/>
  <c r="AP64" i="33"/>
  <c r="P10" i="35" s="1"/>
  <c r="AR64" i="33"/>
  <c r="R10" i="35" s="1"/>
  <c r="AU64" i="33"/>
  <c r="E23" i="35" s="1"/>
  <c r="AW64" i="33"/>
  <c r="G23" i="35" s="1"/>
  <c r="Q65" i="33"/>
  <c r="T65" i="33" s="1"/>
  <c r="F20" i="35"/>
  <c r="AC61" i="33" l="1"/>
  <c r="C7" i="35" s="1"/>
  <c r="AT63" i="33"/>
  <c r="D22" i="35" s="1"/>
  <c r="Y71" i="33"/>
  <c r="R67" i="33"/>
  <c r="S67" i="33" s="1"/>
  <c r="BH43" i="33"/>
  <c r="AB34" i="33"/>
  <c r="Q38" i="33"/>
  <c r="T38" i="33" s="1"/>
  <c r="AI65" i="33"/>
  <c r="I11" i="35" s="1"/>
  <c r="M20" i="33"/>
  <c r="Y36" i="33"/>
  <c r="Y74" i="33"/>
  <c r="AY64" i="33"/>
  <c r="I23" i="35" s="1"/>
  <c r="L40" i="11"/>
  <c r="L36" i="11"/>
  <c r="M55" i="33"/>
  <c r="M58" i="33"/>
  <c r="L73" i="11"/>
  <c r="L51" i="11"/>
  <c r="BY60" i="1"/>
  <c r="BY61" i="1" s="1"/>
  <c r="BQ60" i="1"/>
  <c r="BM60" i="1"/>
  <c r="BM61" i="1" s="1"/>
  <c r="BI60" i="1"/>
  <c r="AW60" i="1"/>
  <c r="AW61" i="1" s="1"/>
  <c r="AT60" i="1"/>
  <c r="AM60" i="1"/>
  <c r="AM61" i="1" s="1"/>
  <c r="AI60" i="1"/>
  <c r="AI61" i="1" s="1"/>
  <c r="AE60" i="1"/>
  <c r="AE61" i="1" s="1"/>
  <c r="AA60" i="1"/>
  <c r="BT60" i="1"/>
  <c r="BP60" i="1"/>
  <c r="BL60" i="1"/>
  <c r="BL61" i="1" s="1"/>
  <c r="BD60" i="1"/>
  <c r="AV60" i="1"/>
  <c r="AS60" i="1"/>
  <c r="AP60" i="1"/>
  <c r="AL60" i="1"/>
  <c r="AL61" i="1" s="1"/>
  <c r="AH60" i="1"/>
  <c r="AH61" i="1" s="1"/>
  <c r="AD60" i="1"/>
  <c r="AD61" i="1" s="1"/>
  <c r="Z60" i="1"/>
  <c r="BU60" i="1"/>
  <c r="BE60" i="1"/>
  <c r="BA60" i="1"/>
  <c r="BA61" i="1" s="1"/>
  <c r="BV60" i="1"/>
  <c r="BR60" i="1"/>
  <c r="BR61" i="1" s="1"/>
  <c r="BN60" i="1"/>
  <c r="BJ60" i="1"/>
  <c r="BF60" i="1"/>
  <c r="BB60" i="1"/>
  <c r="BB61" i="1" s="1"/>
  <c r="AX60" i="1"/>
  <c r="AQ60" i="1"/>
  <c r="AN60" i="1"/>
  <c r="AN61" i="1" s="1"/>
  <c r="AJ60" i="1"/>
  <c r="AJ61" i="1" s="1"/>
  <c r="AF60" i="1"/>
  <c r="AF61" i="1" s="1"/>
  <c r="AB60" i="1"/>
  <c r="BW60" i="1"/>
  <c r="BS60" i="1"/>
  <c r="BS61" i="1" s="1"/>
  <c r="BO60" i="1"/>
  <c r="BO61" i="1" s="1"/>
  <c r="BK60" i="1"/>
  <c r="BG60" i="1"/>
  <c r="BC60" i="1"/>
  <c r="BC61" i="1" s="1"/>
  <c r="AY60" i="1"/>
  <c r="AY61" i="1" s="1"/>
  <c r="AU60" i="1"/>
  <c r="AR60" i="1"/>
  <c r="AO60" i="1"/>
  <c r="AK60" i="1"/>
  <c r="AK61" i="1" s="1"/>
  <c r="AG60" i="1"/>
  <c r="AC60" i="1"/>
  <c r="AC61" i="1" s="1"/>
  <c r="BX60" i="1"/>
  <c r="BH60" i="1"/>
  <c r="AZ60" i="1"/>
  <c r="AZ61" i="1" s="1"/>
  <c r="L33" i="11"/>
  <c r="Y60" i="1"/>
  <c r="Y61" i="1" s="1"/>
  <c r="L29" i="11"/>
  <c r="R61" i="33"/>
  <c r="AE61" i="33"/>
  <c r="E7" i="35" s="1"/>
  <c r="AB30" i="33"/>
  <c r="AM61" i="33"/>
  <c r="M7" i="35" s="1"/>
  <c r="AG61" i="33"/>
  <c r="G7" i="35" s="1"/>
  <c r="BD61" i="33"/>
  <c r="N20" i="35" s="1"/>
  <c r="N29" i="35" s="1"/>
  <c r="M60" i="33"/>
  <c r="G76" i="33"/>
  <c r="E76" i="33" s="1"/>
  <c r="BH84" i="33"/>
  <c r="BH35" i="33"/>
  <c r="T58" i="33"/>
  <c r="Q73" i="33"/>
  <c r="T73" i="33" s="1"/>
  <c r="M82" i="33"/>
  <c r="F38" i="33"/>
  <c r="H38" i="33" s="1"/>
  <c r="BH38" i="33" s="1"/>
  <c r="T54" i="33"/>
  <c r="R75" i="33"/>
  <c r="S75" i="33" s="1"/>
  <c r="U75" i="33" s="1"/>
  <c r="N75" i="33" s="1"/>
  <c r="Q78" i="33"/>
  <c r="T78" i="33" s="1"/>
  <c r="Y77" i="33"/>
  <c r="D47" i="11"/>
  <c r="H47" i="11"/>
  <c r="L28" i="11"/>
  <c r="H37" i="11"/>
  <c r="L55" i="11"/>
  <c r="L67" i="11"/>
  <c r="H35" i="11"/>
  <c r="L54" i="11"/>
  <c r="L50" i="11"/>
  <c r="L39" i="11"/>
  <c r="D75" i="11"/>
  <c r="H40" i="11"/>
  <c r="L59" i="11"/>
  <c r="L25" i="11"/>
  <c r="L65" i="11"/>
  <c r="L15" i="11"/>
  <c r="H33" i="11"/>
  <c r="H52" i="11"/>
  <c r="L12" i="11"/>
  <c r="H23" i="11"/>
  <c r="L11" i="11"/>
  <c r="L8" i="11"/>
  <c r="O60" i="1"/>
  <c r="L68" i="11"/>
  <c r="H44" i="11"/>
  <c r="H29" i="11"/>
  <c r="L27" i="11"/>
  <c r="L20" i="11"/>
  <c r="Q32" i="33"/>
  <c r="T32" i="33" s="1"/>
  <c r="M42" i="33"/>
  <c r="R29" i="33"/>
  <c r="S29" i="33" s="1"/>
  <c r="U29" i="33" s="1"/>
  <c r="N29" i="33" s="1"/>
  <c r="T52" i="33"/>
  <c r="Q33" i="33"/>
  <c r="T33" i="33" s="1"/>
  <c r="Y38" i="33"/>
  <c r="G70" i="33"/>
  <c r="E70" i="33" s="1"/>
  <c r="Y79" i="33"/>
  <c r="F33" i="33"/>
  <c r="H33" i="33" s="1"/>
  <c r="BH33" i="33" s="1"/>
  <c r="AB39" i="33"/>
  <c r="G34" i="33"/>
  <c r="E34" i="33" s="1"/>
  <c r="G37" i="33"/>
  <c r="E37" i="33" s="1"/>
  <c r="M59" i="33"/>
  <c r="H71" i="11"/>
  <c r="D71" i="11"/>
  <c r="L61" i="11"/>
  <c r="L57" i="11"/>
  <c r="L53" i="11"/>
  <c r="L49" i="11"/>
  <c r="L46" i="11"/>
  <c r="D34" i="11"/>
  <c r="L31" i="11"/>
  <c r="D23" i="11"/>
  <c r="H20" i="11"/>
  <c r="H16" i="11"/>
  <c r="H12" i="11"/>
  <c r="Q77" i="33"/>
  <c r="T77" i="33" s="1"/>
  <c r="M37" i="33"/>
  <c r="M64" i="33"/>
  <c r="U64" i="33"/>
  <c r="N64" i="33" s="1"/>
  <c r="AK65" i="33"/>
  <c r="K11" i="35" s="1"/>
  <c r="Q30" i="33"/>
  <c r="T30" i="33" s="1"/>
  <c r="BH83" i="33"/>
  <c r="Q83" i="33"/>
  <c r="T83" i="33" s="1"/>
  <c r="M23" i="33"/>
  <c r="M53" i="33"/>
  <c r="S65" i="33"/>
  <c r="U65" i="33" s="1"/>
  <c r="N65" i="33" s="1"/>
  <c r="Q74" i="33"/>
  <c r="T74" i="33" s="1"/>
  <c r="Q72" i="33"/>
  <c r="T72" i="33" s="1"/>
  <c r="Q42" i="33"/>
  <c r="T42" i="33" s="1"/>
  <c r="AF65" i="33"/>
  <c r="F11" i="35" s="1"/>
  <c r="BI63" i="33"/>
  <c r="S69" i="33"/>
  <c r="R80" i="33"/>
  <c r="S80" i="33" s="1"/>
  <c r="U80" i="33" s="1"/>
  <c r="N80" i="33" s="1"/>
  <c r="M21" i="33"/>
  <c r="M26" i="33"/>
  <c r="BH82" i="33"/>
  <c r="AE65" i="33"/>
  <c r="E11" i="35" s="1"/>
  <c r="AJ65" i="33"/>
  <c r="J11" i="35" s="1"/>
  <c r="AM65" i="33"/>
  <c r="M11" i="35" s="1"/>
  <c r="AH65" i="33"/>
  <c r="H11" i="35" s="1"/>
  <c r="AD65" i="33"/>
  <c r="D11" i="35" s="1"/>
  <c r="M65" i="33"/>
  <c r="AL65" i="33"/>
  <c r="L11" i="35" s="1"/>
  <c r="AG65" i="33"/>
  <c r="G11" i="35" s="1"/>
  <c r="T56" i="33"/>
  <c r="R60" i="33"/>
  <c r="S60" i="33" s="1"/>
  <c r="U60" i="33" s="1"/>
  <c r="N60" i="33" s="1"/>
  <c r="H48" i="11"/>
  <c r="H25" i="11"/>
  <c r="D18" i="11"/>
  <c r="D10" i="11"/>
  <c r="G30" i="33"/>
  <c r="E30" i="33" s="1"/>
  <c r="Y31" i="33"/>
  <c r="G33" i="33"/>
  <c r="E33" i="33" s="1"/>
  <c r="W37" i="33"/>
  <c r="X37" i="33" s="1"/>
  <c r="Z37" i="33" s="1"/>
  <c r="M41" i="33"/>
  <c r="M56" i="33"/>
  <c r="AC45" i="33"/>
  <c r="BH45" i="33" s="1"/>
  <c r="AB37" i="33"/>
  <c r="AB36" i="33"/>
  <c r="AL64" i="33"/>
  <c r="L10" i="35" s="1"/>
  <c r="BB64" i="33"/>
  <c r="L23" i="35" s="1"/>
  <c r="BA64" i="33"/>
  <c r="K23" i="35" s="1"/>
  <c r="R22" i="35"/>
  <c r="G75" i="33"/>
  <c r="E75" i="33" s="1"/>
  <c r="K61" i="33"/>
  <c r="S63" i="33"/>
  <c r="U63" i="33" s="1"/>
  <c r="N63" i="33" s="1"/>
  <c r="AM64" i="33"/>
  <c r="M10" i="35" s="1"/>
  <c r="AK61" i="33"/>
  <c r="K7" i="35" s="1"/>
  <c r="AI61" i="33"/>
  <c r="I7" i="35" s="1"/>
  <c r="AG64" i="33"/>
  <c r="G10" i="35" s="1"/>
  <c r="AE64" i="33"/>
  <c r="E10" i="35" s="1"/>
  <c r="BG61" i="33"/>
  <c r="Q20" i="35" s="1"/>
  <c r="Q29" i="35" s="1"/>
  <c r="H73" i="11"/>
  <c r="H62" i="11"/>
  <c r="H58" i="11"/>
  <c r="H54" i="11"/>
  <c r="H31" i="11"/>
  <c r="M57" i="33"/>
  <c r="Y67" i="33"/>
  <c r="M35" i="33"/>
  <c r="AC64" i="33"/>
  <c r="C10" i="35" s="1"/>
  <c r="C16" i="35" s="1"/>
  <c r="Q71" i="33"/>
  <c r="T71" i="33" s="1"/>
  <c r="M52" i="33"/>
  <c r="L75" i="11"/>
  <c r="H57" i="11"/>
  <c r="H27" i="11"/>
  <c r="D64" i="11"/>
  <c r="D62" i="11"/>
  <c r="D54" i="11"/>
  <c r="D48" i="11"/>
  <c r="Y33" i="33"/>
  <c r="Y37" i="33"/>
  <c r="BH30" i="33"/>
  <c r="M30" i="33"/>
  <c r="W30" i="33"/>
  <c r="X30" i="33" s="1"/>
  <c r="Z30" i="33" s="1"/>
  <c r="BH34" i="33"/>
  <c r="M34" i="33"/>
  <c r="W34" i="33"/>
  <c r="X34" i="33" s="1"/>
  <c r="Z34" i="33" s="1"/>
  <c r="M29" i="33"/>
  <c r="BH29" i="33"/>
  <c r="W29" i="33"/>
  <c r="X29" i="33" s="1"/>
  <c r="Z29" i="33" s="1"/>
  <c r="BH32" i="33"/>
  <c r="W32" i="33"/>
  <c r="X32" i="33" s="1"/>
  <c r="Z32" i="33" s="1"/>
  <c r="M32" i="33"/>
  <c r="BH39" i="33"/>
  <c r="M33" i="33"/>
  <c r="Q70" i="33"/>
  <c r="T70" i="33" s="1"/>
  <c r="R76" i="33"/>
  <c r="S76" i="33" s="1"/>
  <c r="U76" i="33" s="1"/>
  <c r="N76" i="33" s="1"/>
  <c r="Q84" i="33"/>
  <c r="T84" i="33" s="1"/>
  <c r="Q82" i="33"/>
  <c r="T82" i="33" s="1"/>
  <c r="AB80" i="33"/>
  <c r="W33" i="33"/>
  <c r="X33" i="33" s="1"/>
  <c r="Z33" i="33" s="1"/>
  <c r="Q36" i="33"/>
  <c r="T36" i="33" s="1"/>
  <c r="M39" i="33"/>
  <c r="D73" i="11"/>
  <c r="D45" i="11"/>
  <c r="D44" i="11"/>
  <c r="D38" i="11"/>
  <c r="D33" i="11"/>
  <c r="D32" i="11"/>
  <c r="D29" i="11"/>
  <c r="H26" i="11"/>
  <c r="D21" i="11"/>
  <c r="L19" i="11"/>
  <c r="D9" i="11"/>
  <c r="L7" i="11"/>
  <c r="H50" i="11"/>
  <c r="H69" i="11"/>
  <c r="L63" i="11"/>
  <c r="D60" i="11"/>
  <c r="H60" i="11"/>
  <c r="D53" i="11"/>
  <c r="H46" i="11"/>
  <c r="H30" i="11"/>
  <c r="D22" i="11"/>
  <c r="H9" i="11"/>
  <c r="H72" i="11"/>
  <c r="H66" i="11"/>
  <c r="D58" i="11"/>
  <c r="D52" i="11"/>
  <c r="D40" i="11"/>
  <c r="L30" i="11"/>
  <c r="D25" i="11"/>
  <c r="L22" i="11"/>
  <c r="L16" i="11"/>
  <c r="L74" i="11"/>
  <c r="D72" i="11"/>
  <c r="H67" i="11"/>
  <c r="D67" i="11"/>
  <c r="H64" i="11"/>
  <c r="L60" i="11"/>
  <c r="L58" i="11"/>
  <c r="D56" i="11"/>
  <c r="L44" i="11"/>
  <c r="L41" i="11"/>
  <c r="L38" i="11"/>
  <c r="H38" i="11"/>
  <c r="L37" i="11"/>
  <c r="H36" i="11"/>
  <c r="D36" i="11"/>
  <c r="D27" i="11"/>
  <c r="L26" i="11"/>
  <c r="H21" i="11"/>
  <c r="H15" i="11"/>
  <c r="L14" i="11"/>
  <c r="D11" i="11"/>
  <c r="J60" i="1"/>
  <c r="J61" i="1" s="1"/>
  <c r="K60" i="1"/>
  <c r="S60" i="1"/>
  <c r="W60" i="1"/>
  <c r="V60" i="1"/>
  <c r="U60" i="1"/>
  <c r="T60" i="1"/>
  <c r="R60" i="1"/>
  <c r="Q60" i="1"/>
  <c r="P60" i="1"/>
  <c r="N60" i="1"/>
  <c r="M60" i="1"/>
  <c r="L60" i="1"/>
  <c r="L69" i="11"/>
  <c r="D69" i="11"/>
  <c r="L66" i="11"/>
  <c r="D66" i="11"/>
  <c r="L62" i="11"/>
  <c r="H43" i="11"/>
  <c r="D42" i="11"/>
  <c r="D35" i="11"/>
  <c r="L32" i="11"/>
  <c r="D30" i="11"/>
  <c r="D14" i="11"/>
  <c r="L72" i="11"/>
  <c r="H49" i="11"/>
  <c r="D46" i="11"/>
  <c r="H42" i="11"/>
  <c r="D41" i="11"/>
  <c r="H41" i="11"/>
  <c r="D37" i="11"/>
  <c r="H34" i="11"/>
  <c r="H32" i="11"/>
  <c r="D28" i="11"/>
  <c r="L24" i="11"/>
  <c r="H22" i="11"/>
  <c r="D20" i="11"/>
  <c r="L18" i="11"/>
  <c r="H18" i="11"/>
  <c r="D16" i="11"/>
  <c r="H14" i="11"/>
  <c r="D12" i="11"/>
  <c r="L10" i="11"/>
  <c r="H10" i="11"/>
  <c r="L9" i="11"/>
  <c r="H8" i="11"/>
  <c r="D8" i="11"/>
  <c r="D7" i="11"/>
  <c r="H7" i="11"/>
  <c r="X60" i="1"/>
  <c r="D74" i="11"/>
  <c r="H74" i="11"/>
  <c r="H65" i="11"/>
  <c r="D65" i="11"/>
  <c r="H63" i="11"/>
  <c r="H61" i="11"/>
  <c r="D61" i="11"/>
  <c r="H59" i="11"/>
  <c r="D59" i="11"/>
  <c r="D57" i="11"/>
  <c r="H56" i="11"/>
  <c r="D55" i="11"/>
  <c r="H53" i="11"/>
  <c r="D51" i="11"/>
  <c r="D49" i="11"/>
  <c r="L43" i="11"/>
  <c r="L42" i="11"/>
  <c r="L34" i="11"/>
  <c r="H28" i="11"/>
  <c r="D26" i="11"/>
  <c r="D24" i="11"/>
  <c r="H24" i="11"/>
  <c r="L21" i="11"/>
  <c r="L17" i="11"/>
  <c r="L13" i="11"/>
  <c r="L6" i="11"/>
  <c r="H70" i="11"/>
  <c r="L64" i="11"/>
  <c r="D63" i="11"/>
  <c r="L56" i="11"/>
  <c r="H55" i="11"/>
  <c r="L52" i="11"/>
  <c r="D50" i="11"/>
  <c r="L48" i="11"/>
  <c r="L45" i="11"/>
  <c r="H19" i="11"/>
  <c r="D19" i="11"/>
  <c r="H17" i="11"/>
  <c r="D15" i="11"/>
  <c r="H6" i="11"/>
  <c r="L71" i="11"/>
  <c r="L70" i="11"/>
  <c r="D70" i="11"/>
  <c r="D68" i="11"/>
  <c r="H68" i="11"/>
  <c r="H51" i="11"/>
  <c r="L47" i="11"/>
  <c r="H45" i="11"/>
  <c r="D43" i="11"/>
  <c r="D39" i="11"/>
  <c r="H39" i="11"/>
  <c r="L35" i="11"/>
  <c r="D31" i="11"/>
  <c r="L23" i="11"/>
  <c r="D17" i="11"/>
  <c r="D13" i="11"/>
  <c r="H13" i="11"/>
  <c r="H11" i="11"/>
  <c r="D6" i="11"/>
  <c r="R57" i="33"/>
  <c r="S57" i="33" s="1"/>
  <c r="U57" i="33" s="1"/>
  <c r="N57" i="33" s="1"/>
  <c r="T57" i="33"/>
  <c r="R23" i="33"/>
  <c r="S23" i="33" s="1"/>
  <c r="U23" i="33" s="1"/>
  <c r="N23" i="33" s="1"/>
  <c r="T23" i="33"/>
  <c r="N30" i="35"/>
  <c r="T24" i="33"/>
  <c r="R24" i="33"/>
  <c r="S24" i="33" s="1"/>
  <c r="U24" i="33" s="1"/>
  <c r="N24" i="33" s="1"/>
  <c r="R59" i="33"/>
  <c r="S59" i="33" s="1"/>
  <c r="U59" i="33" s="1"/>
  <c r="N59" i="33" s="1"/>
  <c r="T59" i="33"/>
  <c r="R53" i="33"/>
  <c r="S53" i="33" s="1"/>
  <c r="U53" i="33" s="1"/>
  <c r="N53" i="33" s="1"/>
  <c r="T53" i="33"/>
  <c r="R55" i="33"/>
  <c r="S55" i="33" s="1"/>
  <c r="U55" i="33" s="1"/>
  <c r="N55" i="33" s="1"/>
  <c r="AB79" i="33"/>
  <c r="F79" i="33"/>
  <c r="H79" i="33" s="1"/>
  <c r="AB77" i="33"/>
  <c r="F77" i="33"/>
  <c r="H77" i="33" s="1"/>
  <c r="AB75" i="33"/>
  <c r="F75" i="33"/>
  <c r="H75" i="33" s="1"/>
  <c r="AB73" i="33"/>
  <c r="F73" i="33"/>
  <c r="H73" i="33" s="1"/>
  <c r="AB71" i="33"/>
  <c r="F71" i="33"/>
  <c r="H71" i="33" s="1"/>
  <c r="R79" i="33"/>
  <c r="S79" i="33" s="1"/>
  <c r="U79" i="33" s="1"/>
  <c r="N79" i="33" s="1"/>
  <c r="Q79" i="33"/>
  <c r="T79" i="33" s="1"/>
  <c r="F80" i="33"/>
  <c r="H80" i="33" s="1"/>
  <c r="Y80" i="33"/>
  <c r="AB78" i="33"/>
  <c r="F78" i="33"/>
  <c r="H78" i="33" s="1"/>
  <c r="AB76" i="33"/>
  <c r="F76" i="33"/>
  <c r="H76" i="33" s="1"/>
  <c r="AB74" i="33"/>
  <c r="F74" i="33"/>
  <c r="H74" i="33" s="1"/>
  <c r="AB72" i="33"/>
  <c r="F72" i="33"/>
  <c r="H72" i="33" s="1"/>
  <c r="AB70" i="33"/>
  <c r="F70" i="33"/>
  <c r="H70" i="33" s="1"/>
  <c r="AB31" i="33"/>
  <c r="F31" i="33"/>
  <c r="H31" i="33" s="1"/>
  <c r="AQ64" i="33"/>
  <c r="Q10" i="35" s="1"/>
  <c r="AQ61" i="33"/>
  <c r="Q7" i="35" s="1"/>
  <c r="AD64" i="33"/>
  <c r="AD61" i="33"/>
  <c r="BF61" i="33"/>
  <c r="P20" i="35" s="1"/>
  <c r="BE64" i="33"/>
  <c r="O23" i="35" s="1"/>
  <c r="BC61" i="33"/>
  <c r="M20" i="35" s="1"/>
  <c r="M29" i="35" s="1"/>
  <c r="AX61" i="33"/>
  <c r="H20" i="35" s="1"/>
  <c r="R41" i="33"/>
  <c r="S41" i="33" s="1"/>
  <c r="U41" i="33" s="1"/>
  <c r="N41" i="33" s="1"/>
  <c r="AO64" i="33"/>
  <c r="O10" i="35" s="1"/>
  <c r="AO61" i="33"/>
  <c r="O7" i="35" s="1"/>
  <c r="BF64" i="33"/>
  <c r="P23" i="35" s="1"/>
  <c r="BE61" i="33"/>
  <c r="O20" i="35" s="1"/>
  <c r="AZ61" i="33"/>
  <c r="J20" i="35" s="1"/>
  <c r="K61" i="1" l="1"/>
  <c r="W38" i="33"/>
  <c r="X38" i="33" s="1"/>
  <c r="Z38" i="33" s="1"/>
  <c r="M38" i="33"/>
  <c r="R24" i="35"/>
  <c r="BH64" i="33"/>
  <c r="D92" i="33"/>
  <c r="P29" i="35"/>
  <c r="BI65" i="33"/>
  <c r="BH65" i="33"/>
  <c r="S61" i="33"/>
  <c r="U61" i="33" s="1"/>
  <c r="N61" i="33" s="1"/>
  <c r="BH61" i="33"/>
  <c r="M61" i="33"/>
  <c r="BH70" i="33"/>
  <c r="W70" i="33"/>
  <c r="X70" i="33" s="1"/>
  <c r="Z70" i="33" s="1"/>
  <c r="M70" i="33"/>
  <c r="BH71" i="33"/>
  <c r="M71" i="33"/>
  <c r="W71" i="33"/>
  <c r="X71" i="33" s="1"/>
  <c r="Z71" i="33" s="1"/>
  <c r="W31" i="33"/>
  <c r="X31" i="33" s="1"/>
  <c r="Z31" i="33" s="1"/>
  <c r="BH31" i="33"/>
  <c r="M31" i="33"/>
  <c r="D10" i="35"/>
  <c r="R23" i="35" s="1"/>
  <c r="BI64" i="33"/>
  <c r="BH78" i="33"/>
  <c r="W78" i="33"/>
  <c r="X78" i="33" s="1"/>
  <c r="Z78" i="33" s="1"/>
  <c r="M78" i="33"/>
  <c r="BH75" i="33"/>
  <c r="M75" i="33"/>
  <c r="W75" i="33"/>
  <c r="X75" i="33" s="1"/>
  <c r="Z75" i="33" s="1"/>
  <c r="BH79" i="33"/>
  <c r="M79" i="33"/>
  <c r="W79" i="33"/>
  <c r="X79" i="33" s="1"/>
  <c r="Z79" i="33" s="1"/>
  <c r="O29" i="35"/>
  <c r="BH72" i="33"/>
  <c r="W72" i="33"/>
  <c r="X72" i="33" s="1"/>
  <c r="Z72" i="33" s="1"/>
  <c r="M72" i="33"/>
  <c r="BH76" i="33"/>
  <c r="W76" i="33"/>
  <c r="X76" i="33" s="1"/>
  <c r="Z76" i="33" s="1"/>
  <c r="M76" i="33"/>
  <c r="D7" i="35"/>
  <c r="BI61" i="33"/>
  <c r="W80" i="33"/>
  <c r="X80" i="33" s="1"/>
  <c r="Z80" i="33" s="1"/>
  <c r="M80" i="33"/>
  <c r="BH80" i="33"/>
  <c r="BH73" i="33"/>
  <c r="M73" i="33"/>
  <c r="W73" i="33"/>
  <c r="X73" i="33" s="1"/>
  <c r="Z73" i="33" s="1"/>
  <c r="BH77" i="33"/>
  <c r="W77" i="33"/>
  <c r="X77" i="33" s="1"/>
  <c r="Z77" i="33" s="1"/>
  <c r="M77" i="33"/>
  <c r="BH74" i="33"/>
  <c r="W74" i="33"/>
  <c r="X74" i="33" s="1"/>
  <c r="Z74" i="33" s="1"/>
  <c r="M74" i="33"/>
  <c r="L61" i="1" l="1"/>
  <c r="M61" i="1"/>
  <c r="N87" i="33"/>
  <c r="N88" i="33"/>
  <c r="R20" i="35"/>
  <c r="N61" i="1" l="1"/>
  <c r="O61" i="1" s="1"/>
  <c r="P61" i="1"/>
  <c r="H6" i="33"/>
  <c r="D91" i="33"/>
  <c r="D93" i="33"/>
  <c r="H8" i="33"/>
  <c r="Q61" i="1" l="1"/>
  <c r="R61" i="1"/>
  <c r="AP61" i="1"/>
  <c r="H67" i="33"/>
  <c r="H69" i="33"/>
  <c r="H28" i="33"/>
  <c r="T61" i="1" l="1"/>
  <c r="S61" i="1"/>
  <c r="U61" i="1" s="1"/>
  <c r="V61" i="1"/>
  <c r="I75" i="11"/>
  <c r="J75" i="11" s="1"/>
  <c r="E75" i="11"/>
  <c r="F75" i="11" s="1"/>
  <c r="U67" i="33"/>
  <c r="N67" i="33" s="1"/>
  <c r="AS67" i="33"/>
  <c r="C26" i="35" s="1"/>
  <c r="AF67" i="33"/>
  <c r="F13" i="35" s="1"/>
  <c r="AG67" i="33"/>
  <c r="G13" i="35" s="1"/>
  <c r="AX67" i="33"/>
  <c r="H26" i="35" s="1"/>
  <c r="BB67" i="33"/>
  <c r="L26" i="35" s="1"/>
  <c r="AP67" i="33"/>
  <c r="P13" i="35" s="1"/>
  <c r="AQ67" i="33"/>
  <c r="Q13" i="35" s="1"/>
  <c r="AD67" i="33"/>
  <c r="AN67" i="33"/>
  <c r="N13" i="35" s="1"/>
  <c r="AT67" i="33"/>
  <c r="D26" i="35" s="1"/>
  <c r="AJ67" i="33"/>
  <c r="J13" i="35" s="1"/>
  <c r="AW67" i="33"/>
  <c r="G26" i="35" s="1"/>
  <c r="AI67" i="33"/>
  <c r="I13" i="35" s="1"/>
  <c r="AK67" i="33"/>
  <c r="K13" i="35" s="1"/>
  <c r="AL67" i="33"/>
  <c r="L13" i="35" s="1"/>
  <c r="M67" i="33"/>
  <c r="AZ67" i="33"/>
  <c r="J26" i="35" s="1"/>
  <c r="AO67" i="33"/>
  <c r="O13" i="35" s="1"/>
  <c r="AH67" i="33"/>
  <c r="H13" i="35" s="1"/>
  <c r="BA67" i="33"/>
  <c r="K26" i="35" s="1"/>
  <c r="AM67" i="33"/>
  <c r="M13" i="35" s="1"/>
  <c r="W67" i="33"/>
  <c r="X67" i="33" s="1"/>
  <c r="Z67" i="33" s="1"/>
  <c r="AV67" i="33"/>
  <c r="F26" i="35" s="1"/>
  <c r="AU67" i="33"/>
  <c r="E26" i="35" s="1"/>
  <c r="AY67" i="33"/>
  <c r="I26" i="35" s="1"/>
  <c r="AR67" i="33"/>
  <c r="R13" i="35" s="1"/>
  <c r="AE67" i="33"/>
  <c r="E13" i="35" s="1"/>
  <c r="N86" i="33"/>
  <c r="U69" i="33"/>
  <c r="N69" i="33" s="1"/>
  <c r="AS69" i="33"/>
  <c r="C28" i="35" s="1"/>
  <c r="C30" i="35" s="1"/>
  <c r="AR69" i="33"/>
  <c r="R15" i="35" s="1"/>
  <c r="R17" i="35" s="1"/>
  <c r="AW69" i="33"/>
  <c r="G28" i="35" s="1"/>
  <c r="G30" i="35" s="1"/>
  <c r="AL69" i="33"/>
  <c r="L15" i="35" s="1"/>
  <c r="L17" i="35" s="1"/>
  <c r="AH69" i="33"/>
  <c r="H15" i="35" s="1"/>
  <c r="H17" i="35" s="1"/>
  <c r="AO69" i="33"/>
  <c r="O15" i="35" s="1"/>
  <c r="O17" i="35" s="1"/>
  <c r="W69" i="33"/>
  <c r="X69" i="33" s="1"/>
  <c r="Z69" i="33" s="1"/>
  <c r="AZ69" i="33"/>
  <c r="J28" i="35" s="1"/>
  <c r="J30" i="35" s="1"/>
  <c r="AN69" i="33"/>
  <c r="N15" i="35" s="1"/>
  <c r="N17" i="35" s="1"/>
  <c r="AU69" i="33"/>
  <c r="E28" i="35" s="1"/>
  <c r="E30" i="35" s="1"/>
  <c r="AG69" i="33"/>
  <c r="G15" i="35" s="1"/>
  <c r="G17" i="35" s="1"/>
  <c r="AP69" i="33"/>
  <c r="P15" i="35" s="1"/>
  <c r="P17" i="35" s="1"/>
  <c r="AV69" i="33"/>
  <c r="F28" i="35" s="1"/>
  <c r="F30" i="35" s="1"/>
  <c r="AJ69" i="33"/>
  <c r="J15" i="35" s="1"/>
  <c r="J17" i="35" s="1"/>
  <c r="AD69" i="33"/>
  <c r="AM69" i="33"/>
  <c r="M15" i="35" s="1"/>
  <c r="M17" i="35" s="1"/>
  <c r="AE69" i="33"/>
  <c r="E15" i="35" s="1"/>
  <c r="E17" i="35" s="1"/>
  <c r="AY69" i="33"/>
  <c r="I28" i="35" s="1"/>
  <c r="I30" i="35" s="1"/>
  <c r="BA69" i="33"/>
  <c r="K28" i="35" s="1"/>
  <c r="K30" i="35" s="1"/>
  <c r="AQ69" i="33"/>
  <c r="Q15" i="35" s="1"/>
  <c r="Q17" i="35" s="1"/>
  <c r="M69" i="33"/>
  <c r="AT69" i="33"/>
  <c r="D28" i="35" s="1"/>
  <c r="D30" i="35" s="1"/>
  <c r="AX69" i="33"/>
  <c r="H28" i="35" s="1"/>
  <c r="H30" i="35" s="1"/>
  <c r="BB69" i="33"/>
  <c r="L28" i="35" s="1"/>
  <c r="L30" i="35" s="1"/>
  <c r="AF69" i="33"/>
  <c r="F15" i="35" s="1"/>
  <c r="F17" i="35" s="1"/>
  <c r="AK69" i="33"/>
  <c r="K15" i="35" s="1"/>
  <c r="K17" i="35" s="1"/>
  <c r="AI69" i="33"/>
  <c r="I15" i="35" s="1"/>
  <c r="I17" i="35" s="1"/>
  <c r="N45" i="33"/>
  <c r="U28" i="33"/>
  <c r="N28" i="33" s="1"/>
  <c r="N47" i="33" s="1"/>
  <c r="AF28" i="33"/>
  <c r="AV28" i="33"/>
  <c r="AO28" i="33"/>
  <c r="AD28" i="33"/>
  <c r="AT28" i="33"/>
  <c r="H10" i="33"/>
  <c r="AY28" i="33"/>
  <c r="AN28" i="33"/>
  <c r="AG28" i="33"/>
  <c r="AW28" i="33"/>
  <c r="AL28" i="33"/>
  <c r="BB28" i="33"/>
  <c r="AU28" i="33"/>
  <c r="AK28" i="33"/>
  <c r="AP28" i="33"/>
  <c r="AI28" i="33"/>
  <c r="M28" i="33"/>
  <c r="AJ28" i="33"/>
  <c r="AS28" i="33"/>
  <c r="AX28" i="33"/>
  <c r="AM28" i="33"/>
  <c r="AR28" i="33"/>
  <c r="BA28" i="33"/>
  <c r="AQ28" i="33"/>
  <c r="W28" i="33"/>
  <c r="X28" i="33" s="1"/>
  <c r="Z28" i="33" s="1"/>
  <c r="AZ28" i="33"/>
  <c r="AH28" i="33"/>
  <c r="AE28" i="33"/>
  <c r="AG61" i="1" l="1"/>
  <c r="AO61" i="1"/>
  <c r="X61" i="1"/>
  <c r="Z61" i="1" s="1"/>
  <c r="W61" i="1"/>
  <c r="AA61" i="1" s="1"/>
  <c r="AB61" i="1" s="1"/>
  <c r="BH67" i="33"/>
  <c r="I91" i="33"/>
  <c r="BI28" i="33"/>
  <c r="BH28" i="33"/>
  <c r="R16" i="35"/>
  <c r="O16" i="35"/>
  <c r="L16" i="35"/>
  <c r="J16" i="35"/>
  <c r="Q16" i="35"/>
  <c r="G16" i="35"/>
  <c r="BH69" i="33"/>
  <c r="D15" i="35"/>
  <c r="BI69" i="33"/>
  <c r="I29" i="35"/>
  <c r="M16" i="35"/>
  <c r="J29" i="35"/>
  <c r="K16" i="35"/>
  <c r="D29" i="35"/>
  <c r="P16" i="35"/>
  <c r="F16" i="35"/>
  <c r="E29" i="35"/>
  <c r="K29" i="35"/>
  <c r="I16" i="35"/>
  <c r="N16" i="35"/>
  <c r="L29" i="35"/>
  <c r="C29" i="35"/>
  <c r="E16" i="35"/>
  <c r="F29" i="35"/>
  <c r="H16" i="35"/>
  <c r="G29" i="35"/>
  <c r="D13" i="35"/>
  <c r="BI67" i="33"/>
  <c r="H29" i="35"/>
  <c r="N89" i="33"/>
  <c r="H9" i="33" s="1"/>
  <c r="B105" i="10" s="1"/>
  <c r="AX61" i="1" l="1"/>
  <c r="AR61" i="1"/>
  <c r="AU61" i="1" s="1"/>
  <c r="AQ61" i="1"/>
  <c r="AS61" i="1" s="1"/>
  <c r="BG61" i="1"/>
  <c r="BH61" i="1"/>
  <c r="I95" i="33"/>
  <c r="I14" i="33" s="1"/>
  <c r="I94" i="33"/>
  <c r="H14" i="33" s="1"/>
  <c r="R26" i="35"/>
  <c r="D16" i="35"/>
  <c r="R29" i="35" s="1"/>
  <c r="D95" i="33"/>
  <c r="D17" i="35"/>
  <c r="R30" i="35" s="1"/>
  <c r="R28" i="35"/>
  <c r="BF61" i="1" l="1"/>
  <c r="AT61" i="1"/>
  <c r="AV61" i="1" s="1"/>
  <c r="BX61" i="1"/>
  <c r="BK61" i="1"/>
  <c r="D94" i="33"/>
  <c r="I92" i="33" s="1"/>
  <c r="H13" i="33" s="1"/>
  <c r="I93" i="33"/>
  <c r="I13" i="33" s="1"/>
  <c r="BD61" i="1" l="1"/>
  <c r="BN61" i="1"/>
  <c r="BU61" i="1"/>
  <c r="BE61" i="1" l="1"/>
  <c r="BI61" i="1" s="1"/>
  <c r="BJ61" i="1"/>
  <c r="BP61" i="1"/>
  <c r="BQ61" i="1" s="1"/>
  <c r="BW61" i="1" l="1"/>
  <c r="BT61" i="1"/>
  <c r="BV61" i="1" s="1"/>
  <c r="J62" i="1"/>
  <c r="K62" i="1" s="1"/>
  <c r="B6" i="10" s="1"/>
  <c r="M6" i="10" s="1"/>
  <c r="J79" i="1" l="1"/>
  <c r="K79" i="1" s="1"/>
  <c r="B23" i="10" s="1"/>
  <c r="M23" i="10" s="1"/>
  <c r="E23" i="11" s="1"/>
  <c r="F23" i="11" s="1"/>
  <c r="J88" i="1"/>
  <c r="K88" i="1" s="1"/>
  <c r="B32" i="10" s="1"/>
  <c r="M32" i="10" s="1"/>
  <c r="E32" i="11" s="1"/>
  <c r="F32" i="11" s="1"/>
  <c r="J98" i="1"/>
  <c r="K98" i="1" s="1"/>
  <c r="B42" i="10" s="1"/>
  <c r="M42" i="10" s="1"/>
  <c r="E42" i="11" s="1"/>
  <c r="F42" i="11" s="1"/>
  <c r="J78" i="1"/>
  <c r="K78" i="1" s="1"/>
  <c r="B22" i="10" s="1"/>
  <c r="Q22" i="10" s="1"/>
  <c r="J99" i="1"/>
  <c r="K99" i="1" s="1"/>
  <c r="B43" i="10" s="1"/>
  <c r="M43" i="10" s="1"/>
  <c r="E43" i="11" s="1"/>
  <c r="F43" i="11" s="1"/>
  <c r="J70" i="1"/>
  <c r="K70" i="1" s="1"/>
  <c r="B14" i="10" s="1"/>
  <c r="M14" i="10" s="1"/>
  <c r="E14" i="11" s="1"/>
  <c r="F14" i="11" s="1"/>
  <c r="J84" i="1"/>
  <c r="K84" i="1" s="1"/>
  <c r="B28" i="10" s="1"/>
  <c r="M28" i="10" s="1"/>
  <c r="E28" i="11" s="1"/>
  <c r="F28" i="11" s="1"/>
  <c r="J82" i="1"/>
  <c r="K82" i="1" s="1"/>
  <c r="B26" i="10" s="1"/>
  <c r="I26" i="10" s="1"/>
  <c r="J127" i="1"/>
  <c r="K127" i="1" s="1"/>
  <c r="B71" i="10" s="1"/>
  <c r="M71" i="10" s="1"/>
  <c r="E71" i="11" s="1"/>
  <c r="F71" i="11" s="1"/>
  <c r="J90" i="1"/>
  <c r="K90" i="1" s="1"/>
  <c r="B34" i="10" s="1"/>
  <c r="M34" i="10" s="1"/>
  <c r="E34" i="11" s="1"/>
  <c r="F34" i="11" s="1"/>
  <c r="J83" i="1"/>
  <c r="K83" i="1" s="1"/>
  <c r="B27" i="10" s="1"/>
  <c r="M27" i="10" s="1"/>
  <c r="E27" i="11" s="1"/>
  <c r="F27" i="11" s="1"/>
  <c r="J125" i="1"/>
  <c r="K125" i="1" s="1"/>
  <c r="B69" i="10" s="1"/>
  <c r="T69" i="10" s="1"/>
  <c r="J108" i="1"/>
  <c r="K108" i="1" s="1"/>
  <c r="B52" i="10" s="1"/>
  <c r="M52" i="10" s="1"/>
  <c r="E52" i="11" s="1"/>
  <c r="F52" i="11" s="1"/>
  <c r="J74" i="1"/>
  <c r="K74" i="1" s="1"/>
  <c r="B18" i="10" s="1"/>
  <c r="M18" i="10" s="1"/>
  <c r="E18" i="11" s="1"/>
  <c r="F18" i="11" s="1"/>
  <c r="J119" i="1"/>
  <c r="K119" i="1" s="1"/>
  <c r="B63" i="10" s="1"/>
  <c r="M63" i="10" s="1"/>
  <c r="E63" i="11" s="1"/>
  <c r="F63" i="11" s="1"/>
  <c r="J109" i="1"/>
  <c r="K109" i="1" s="1"/>
  <c r="B53" i="10" s="1"/>
  <c r="K53" i="10" s="1"/>
  <c r="J114" i="1"/>
  <c r="K114" i="1" s="1"/>
  <c r="B58" i="10" s="1"/>
  <c r="M58" i="10" s="1"/>
  <c r="J130" i="1"/>
  <c r="K130" i="1" s="1"/>
  <c r="B74" i="10" s="1"/>
  <c r="M74" i="10" s="1"/>
  <c r="E74" i="11" s="1"/>
  <c r="F74" i="11" s="1"/>
  <c r="J101" i="1"/>
  <c r="K101" i="1" s="1"/>
  <c r="B45" i="10" s="1"/>
  <c r="M45" i="10" s="1"/>
  <c r="E45" i="11" s="1"/>
  <c r="F45" i="11" s="1"/>
  <c r="J123" i="1"/>
  <c r="K123" i="1" s="1"/>
  <c r="B67" i="10" s="1"/>
  <c r="O67" i="10" s="1"/>
  <c r="I67" i="11" s="1"/>
  <c r="J67" i="11" s="1"/>
  <c r="J103" i="1"/>
  <c r="K103" i="1" s="1"/>
  <c r="B47" i="10" s="1"/>
  <c r="M47" i="10" s="1"/>
  <c r="E47" i="11" s="1"/>
  <c r="F47" i="11" s="1"/>
  <c r="J92" i="1"/>
  <c r="K92" i="1" s="1"/>
  <c r="B36" i="10" s="1"/>
  <c r="M36" i="10" s="1"/>
  <c r="E36" i="11" s="1"/>
  <c r="F36" i="11" s="1"/>
  <c r="J122" i="1"/>
  <c r="K122" i="1" s="1"/>
  <c r="B66" i="10" s="1"/>
  <c r="M66" i="10" s="1"/>
  <c r="E66" i="11" s="1"/>
  <c r="F66" i="11" s="1"/>
  <c r="J93" i="1"/>
  <c r="K93" i="1" s="1"/>
  <c r="B37" i="10" s="1"/>
  <c r="T37" i="10" s="1"/>
  <c r="J106" i="1"/>
  <c r="K106" i="1" s="1"/>
  <c r="B50" i="10" s="1"/>
  <c r="M50" i="10" s="1"/>
  <c r="E50" i="11" s="1"/>
  <c r="F50" i="11" s="1"/>
  <c r="J94" i="1"/>
  <c r="K94" i="1" s="1"/>
  <c r="B38" i="10" s="1"/>
  <c r="M38" i="10" s="1"/>
  <c r="E38" i="11" s="1"/>
  <c r="F38" i="11" s="1"/>
  <c r="J104" i="1"/>
  <c r="K104" i="1" s="1"/>
  <c r="B48" i="10" s="1"/>
  <c r="M48" i="10" s="1"/>
  <c r="E48" i="11" s="1"/>
  <c r="F48" i="11" s="1"/>
  <c r="J118" i="1"/>
  <c r="K118" i="1" s="1"/>
  <c r="B62" i="10" s="1"/>
  <c r="Q62" i="10" s="1"/>
  <c r="J81" i="1"/>
  <c r="K81" i="1" s="1"/>
  <c r="B25" i="10" s="1"/>
  <c r="M25" i="10" s="1"/>
  <c r="E25" i="11" s="1"/>
  <c r="F25" i="11" s="1"/>
  <c r="J73" i="1"/>
  <c r="K73" i="1" s="1"/>
  <c r="B17" i="10" s="1"/>
  <c r="M17" i="10" s="1"/>
  <c r="E17" i="11" s="1"/>
  <c r="F17" i="11" s="1"/>
  <c r="J66" i="1"/>
  <c r="K66" i="1" s="1"/>
  <c r="B10" i="10" s="1"/>
  <c r="M10" i="10" s="1"/>
  <c r="E10" i="11" s="1"/>
  <c r="F10" i="11" s="1"/>
  <c r="J102" i="1"/>
  <c r="K102" i="1" s="1"/>
  <c r="B46" i="10" s="1"/>
  <c r="P46" i="10" s="1"/>
  <c r="J76" i="1"/>
  <c r="K76" i="1" s="1"/>
  <c r="B20" i="10" s="1"/>
  <c r="M20" i="10" s="1"/>
  <c r="E20" i="11" s="1"/>
  <c r="F20" i="11" s="1"/>
  <c r="J67" i="1"/>
  <c r="K67" i="1" s="1"/>
  <c r="B11" i="10" s="1"/>
  <c r="M11" i="10" s="1"/>
  <c r="E11" i="11" s="1"/>
  <c r="F11" i="11" s="1"/>
  <c r="J126" i="1"/>
  <c r="K126" i="1" s="1"/>
  <c r="B70" i="10" s="1"/>
  <c r="M70" i="10" s="1"/>
  <c r="E70" i="11" s="1"/>
  <c r="F70" i="11" s="1"/>
  <c r="J69" i="1"/>
  <c r="K69" i="1" s="1"/>
  <c r="B13" i="10" s="1"/>
  <c r="H13" i="10" s="1"/>
  <c r="J91" i="1"/>
  <c r="K91" i="1" s="1"/>
  <c r="B35" i="10" s="1"/>
  <c r="M35" i="10" s="1"/>
  <c r="E35" i="11" s="1"/>
  <c r="F35" i="11" s="1"/>
  <c r="J64" i="1"/>
  <c r="K64" i="1" s="1"/>
  <c r="B8" i="10" s="1"/>
  <c r="M8" i="10" s="1"/>
  <c r="E8" i="11" s="1"/>
  <c r="F8" i="11" s="1"/>
  <c r="J110" i="1"/>
  <c r="K110" i="1" s="1"/>
  <c r="B54" i="10" s="1"/>
  <c r="P54" i="10" s="1"/>
  <c r="J85" i="1"/>
  <c r="K85" i="1" s="1"/>
  <c r="B29" i="10" s="1"/>
  <c r="T29" i="10" s="1"/>
  <c r="J124" i="1"/>
  <c r="K124" i="1" s="1"/>
  <c r="B68" i="10" s="1"/>
  <c r="M68" i="10" s="1"/>
  <c r="J120" i="1"/>
  <c r="K120" i="1" s="1"/>
  <c r="B64" i="10" s="1"/>
  <c r="M64" i="10" s="1"/>
  <c r="E64" i="11" s="1"/>
  <c r="F64" i="11" s="1"/>
  <c r="J68" i="1"/>
  <c r="K68" i="1" s="1"/>
  <c r="B12" i="10" s="1"/>
  <c r="M12" i="10" s="1"/>
  <c r="E12" i="11" s="1"/>
  <c r="F12" i="11" s="1"/>
  <c r="J116" i="1"/>
  <c r="K116" i="1" s="1"/>
  <c r="B60" i="10" s="1"/>
  <c r="P60" i="10" s="1"/>
  <c r="J87" i="1"/>
  <c r="K87" i="1" s="1"/>
  <c r="B31" i="10" s="1"/>
  <c r="M31" i="10" s="1"/>
  <c r="E31" i="11" s="1"/>
  <c r="F31" i="11" s="1"/>
  <c r="J63" i="1"/>
  <c r="K63" i="1" s="1"/>
  <c r="B7" i="10" s="1"/>
  <c r="M7" i="10" s="1"/>
  <c r="E7" i="11" s="1"/>
  <c r="F7" i="11" s="1"/>
  <c r="J128" i="1"/>
  <c r="K128" i="1" s="1"/>
  <c r="B72" i="10" s="1"/>
  <c r="M72" i="10" s="1"/>
  <c r="E72" i="11" s="1"/>
  <c r="F72" i="11" s="1"/>
  <c r="J77" i="1"/>
  <c r="K77" i="1" s="1"/>
  <c r="B21" i="10" s="1"/>
  <c r="Q21" i="10" s="1"/>
  <c r="J131" i="1"/>
  <c r="K131" i="1" s="1"/>
  <c r="J65" i="1"/>
  <c r="K65" i="1" s="1"/>
  <c r="B9" i="10" s="1"/>
  <c r="M9" i="10" s="1"/>
  <c r="E9" i="11" s="1"/>
  <c r="F9" i="11" s="1"/>
  <c r="J89" i="1"/>
  <c r="K89" i="1" s="1"/>
  <c r="B33" i="10" s="1"/>
  <c r="M33" i="10" s="1"/>
  <c r="E33" i="11" s="1"/>
  <c r="F33" i="11" s="1"/>
  <c r="J80" i="1"/>
  <c r="K80" i="1" s="1"/>
  <c r="B24" i="10" s="1"/>
  <c r="H24" i="10" s="1"/>
  <c r="J111" i="1"/>
  <c r="K111" i="1" s="1"/>
  <c r="B55" i="10" s="1"/>
  <c r="M55" i="10" s="1"/>
  <c r="E55" i="11" s="1"/>
  <c r="F55" i="11" s="1"/>
  <c r="J113" i="1"/>
  <c r="K113" i="1" s="1"/>
  <c r="B57" i="10" s="1"/>
  <c r="M57" i="10" s="1"/>
  <c r="E57" i="11" s="1"/>
  <c r="F57" i="11" s="1"/>
  <c r="J105" i="1"/>
  <c r="K105" i="1" s="1"/>
  <c r="B49" i="10" s="1"/>
  <c r="M49" i="10" s="1"/>
  <c r="E49" i="11" s="1"/>
  <c r="F49" i="11" s="1"/>
  <c r="J86" i="1"/>
  <c r="K86" i="1" s="1"/>
  <c r="B30" i="10" s="1"/>
  <c r="J107" i="1"/>
  <c r="K107" i="1" s="1"/>
  <c r="B51" i="10" s="1"/>
  <c r="M51" i="10" s="1"/>
  <c r="E51" i="11" s="1"/>
  <c r="F51" i="11" s="1"/>
  <c r="J100" i="1"/>
  <c r="K100" i="1" s="1"/>
  <c r="B44" i="10" s="1"/>
  <c r="M44" i="10" s="1"/>
  <c r="E44" i="11" s="1"/>
  <c r="F44" i="11" s="1"/>
  <c r="J72" i="1"/>
  <c r="K72" i="1" s="1"/>
  <c r="B16" i="10" s="1"/>
  <c r="M16" i="10" s="1"/>
  <c r="E16" i="11" s="1"/>
  <c r="F16" i="11" s="1"/>
  <c r="J117" i="1"/>
  <c r="K117" i="1" s="1"/>
  <c r="B61" i="10" s="1"/>
  <c r="K61" i="10" s="1"/>
  <c r="J115" i="1"/>
  <c r="K115" i="1" s="1"/>
  <c r="B59" i="10" s="1"/>
  <c r="M59" i="10" s="1"/>
  <c r="J75" i="1"/>
  <c r="K75" i="1" s="1"/>
  <c r="B19" i="10" s="1"/>
  <c r="P19" i="10" s="1"/>
  <c r="J112" i="1"/>
  <c r="K112" i="1" s="1"/>
  <c r="B56" i="10" s="1"/>
  <c r="K56" i="10" s="1"/>
  <c r="J97" i="1"/>
  <c r="K97" i="1" s="1"/>
  <c r="B41" i="10" s="1"/>
  <c r="P41" i="10" s="1"/>
  <c r="J96" i="1"/>
  <c r="K96" i="1" s="1"/>
  <c r="B40" i="10" s="1"/>
  <c r="M40" i="10" s="1"/>
  <c r="E40" i="11" s="1"/>
  <c r="F40" i="11" s="1"/>
  <c r="J71" i="1"/>
  <c r="K71" i="1" s="1"/>
  <c r="B15" i="10" s="1"/>
  <c r="M15" i="10" s="1"/>
  <c r="E15" i="11" s="1"/>
  <c r="F15" i="11" s="1"/>
  <c r="J121" i="1"/>
  <c r="K121" i="1" s="1"/>
  <c r="B65" i="10" s="1"/>
  <c r="M65" i="10" s="1"/>
  <c r="E65" i="11" s="1"/>
  <c r="F65" i="11" s="1"/>
  <c r="J95" i="1"/>
  <c r="K95" i="1" s="1"/>
  <c r="B39" i="10" s="1"/>
  <c r="J129" i="1"/>
  <c r="K129" i="1" s="1"/>
  <c r="B73" i="10" s="1"/>
  <c r="J73" i="10" s="1"/>
  <c r="Q31" i="10"/>
  <c r="H31" i="10"/>
  <c r="J54" i="10"/>
  <c r="P31" i="10"/>
  <c r="I54" i="10"/>
  <c r="I34" i="10"/>
  <c r="K34" i="10"/>
  <c r="O34" i="10"/>
  <c r="I34" i="11" s="1"/>
  <c r="J34" i="11" s="1"/>
  <c r="J34" i="10"/>
  <c r="Q34" i="10"/>
  <c r="T34" i="10"/>
  <c r="P34" i="10"/>
  <c r="G34" i="10"/>
  <c r="H34" i="10"/>
  <c r="I14" i="10"/>
  <c r="G14" i="10"/>
  <c r="P14" i="10"/>
  <c r="K14" i="10"/>
  <c r="H14" i="10"/>
  <c r="Q14" i="10"/>
  <c r="J14" i="10"/>
  <c r="O14" i="10"/>
  <c r="I14" i="11" s="1"/>
  <c r="J14" i="11" s="1"/>
  <c r="T14" i="10"/>
  <c r="P43" i="10"/>
  <c r="H43" i="10"/>
  <c r="I43" i="10"/>
  <c r="K43" i="10"/>
  <c r="Q43" i="10"/>
  <c r="G43" i="10"/>
  <c r="J43" i="10"/>
  <c r="O43" i="10"/>
  <c r="I43" i="11" s="1"/>
  <c r="J43" i="11" s="1"/>
  <c r="T43" i="10"/>
  <c r="T42" i="10"/>
  <c r="J42" i="10"/>
  <c r="P42" i="10"/>
  <c r="I42" i="10"/>
  <c r="H42" i="10"/>
  <c r="K42" i="10"/>
  <c r="Q42" i="10"/>
  <c r="G42" i="10"/>
  <c r="O42" i="10"/>
  <c r="I42" i="11" s="1"/>
  <c r="J42" i="11" s="1"/>
  <c r="P32" i="10"/>
  <c r="Q32" i="10"/>
  <c r="T32" i="10"/>
  <c r="K32" i="10"/>
  <c r="O32" i="10"/>
  <c r="I32" i="11" s="1"/>
  <c r="J32" i="11" s="1"/>
  <c r="J32" i="10"/>
  <c r="I32" i="10"/>
  <c r="G32" i="10"/>
  <c r="H32" i="10"/>
  <c r="J23" i="10"/>
  <c r="P23" i="10"/>
  <c r="H23" i="10"/>
  <c r="G23" i="10"/>
  <c r="K23" i="10"/>
  <c r="T23" i="10"/>
  <c r="O23" i="10"/>
  <c r="I23" i="11" s="1"/>
  <c r="J23" i="11" s="1"/>
  <c r="I23" i="10"/>
  <c r="Q23" i="10"/>
  <c r="J40" i="10"/>
  <c r="Q40" i="10"/>
  <c r="H40" i="10"/>
  <c r="H15" i="10"/>
  <c r="J15" i="10"/>
  <c r="P72" i="10"/>
  <c r="T72" i="10"/>
  <c r="I72" i="10"/>
  <c r="Q72" i="10"/>
  <c r="J72" i="10"/>
  <c r="Q7" i="10"/>
  <c r="T7" i="10"/>
  <c r="P7" i="10"/>
  <c r="K7" i="10"/>
  <c r="J7" i="10"/>
  <c r="H7" i="10"/>
  <c r="O7" i="10"/>
  <c r="I7" i="11" s="1"/>
  <c r="J7" i="11" s="1"/>
  <c r="G7" i="10"/>
  <c r="I7" i="10"/>
  <c r="K45" i="10"/>
  <c r="P45" i="10"/>
  <c r="O45" i="10"/>
  <c r="I45" i="11" s="1"/>
  <c r="J45" i="11" s="1"/>
  <c r="G45" i="10"/>
  <c r="Q27" i="10"/>
  <c r="K27" i="10"/>
  <c r="H27" i="10"/>
  <c r="T27" i="10"/>
  <c r="P71" i="10"/>
  <c r="T71" i="10"/>
  <c r="G71" i="10"/>
  <c r="I71" i="10"/>
  <c r="Q71" i="10"/>
  <c r="J71" i="10"/>
  <c r="K71" i="10"/>
  <c r="O71" i="10"/>
  <c r="I71" i="11" s="1"/>
  <c r="J71" i="11" s="1"/>
  <c r="H71" i="10"/>
  <c r="Q28" i="10"/>
  <c r="H28" i="10"/>
  <c r="O28" i="10"/>
  <c r="I28" i="11" s="1"/>
  <c r="J28" i="11" s="1"/>
  <c r="J28" i="10"/>
  <c r="G50" i="10"/>
  <c r="Q50" i="10"/>
  <c r="K50" i="10"/>
  <c r="H50" i="10"/>
  <c r="T50" i="10"/>
  <c r="I50" i="10"/>
  <c r="J50" i="10"/>
  <c r="P50" i="10"/>
  <c r="O50" i="10"/>
  <c r="I50" i="11" s="1"/>
  <c r="J50" i="11" s="1"/>
  <c r="K59" i="10"/>
  <c r="P59" i="10"/>
  <c r="H59" i="10"/>
  <c r="O59" i="10"/>
  <c r="I59" i="11" s="1"/>
  <c r="J59" i="11" s="1"/>
  <c r="E59" i="11"/>
  <c r="F59" i="11" s="1"/>
  <c r="Q12" i="10"/>
  <c r="P12" i="10"/>
  <c r="J12" i="10"/>
  <c r="O12" i="10"/>
  <c r="I12" i="11" s="1"/>
  <c r="J12" i="11" s="1"/>
  <c r="G66" i="10"/>
  <c r="H66" i="10"/>
  <c r="P66" i="10"/>
  <c r="J66" i="10"/>
  <c r="T64" i="10"/>
  <c r="P64" i="10"/>
  <c r="H64" i="10"/>
  <c r="Q64" i="10"/>
  <c r="G64" i="10"/>
  <c r="O64" i="10"/>
  <c r="I64" i="11" s="1"/>
  <c r="J64" i="11" s="1"/>
  <c r="I64" i="10"/>
  <c r="K64" i="10"/>
  <c r="J64" i="10"/>
  <c r="T16" i="10"/>
  <c r="J16" i="10"/>
  <c r="K16" i="10"/>
  <c r="T36" i="10"/>
  <c r="G36" i="10"/>
  <c r="Q36" i="10"/>
  <c r="P36" i="10"/>
  <c r="J36" i="10"/>
  <c r="K36" i="10"/>
  <c r="I36" i="10"/>
  <c r="H36" i="10"/>
  <c r="O36" i="10"/>
  <c r="I36" i="11" s="1"/>
  <c r="J36" i="11" s="1"/>
  <c r="I68" i="10"/>
  <c r="T68" i="10"/>
  <c r="O68" i="10"/>
  <c r="I68" i="11" s="1"/>
  <c r="J68" i="11" s="1"/>
  <c r="P68" i="10"/>
  <c r="J68" i="10"/>
  <c r="E68" i="11"/>
  <c r="F68" i="11" s="1"/>
  <c r="Q68" i="10"/>
  <c r="K68" i="10"/>
  <c r="H68" i="10"/>
  <c r="G68" i="10"/>
  <c r="H44" i="10"/>
  <c r="Q44" i="10"/>
  <c r="J44" i="10"/>
  <c r="T44" i="10"/>
  <c r="O44" i="10"/>
  <c r="I44" i="11" s="1"/>
  <c r="J44" i="11" s="1"/>
  <c r="G44" i="10"/>
  <c r="I44" i="10"/>
  <c r="P44" i="10"/>
  <c r="K44" i="10"/>
  <c r="Q47" i="10"/>
  <c r="H47" i="10"/>
  <c r="O47" i="10"/>
  <c r="I47" i="11" s="1"/>
  <c r="J47" i="11" s="1"/>
  <c r="I47" i="10"/>
  <c r="T47" i="10"/>
  <c r="P47" i="10"/>
  <c r="G47" i="10"/>
  <c r="K47" i="10"/>
  <c r="J47" i="10"/>
  <c r="I6" i="10"/>
  <c r="Q6" i="10"/>
  <c r="P6" i="10"/>
  <c r="K6" i="10"/>
  <c r="G6" i="10"/>
  <c r="T6" i="10"/>
  <c r="J6" i="10"/>
  <c r="O6" i="10"/>
  <c r="I6" i="11" s="1"/>
  <c r="J6" i="11" s="1"/>
  <c r="H6" i="10"/>
  <c r="E6" i="11"/>
  <c r="F6" i="11" s="1"/>
  <c r="H49" i="10"/>
  <c r="P49" i="10"/>
  <c r="J49" i="10"/>
  <c r="O49" i="10"/>
  <c r="I49" i="11" s="1"/>
  <c r="J49" i="11" s="1"/>
  <c r="K74" i="10"/>
  <c r="I74" i="10"/>
  <c r="G74" i="10"/>
  <c r="P74" i="10"/>
  <c r="J74" i="10"/>
  <c r="H74" i="10"/>
  <c r="Q74" i="10"/>
  <c r="T74" i="10"/>
  <c r="O74" i="10"/>
  <c r="I74" i="11" s="1"/>
  <c r="J74" i="11" s="1"/>
  <c r="T35" i="10"/>
  <c r="G35" i="10"/>
  <c r="P35" i="10"/>
  <c r="I35" i="10"/>
  <c r="Q35" i="10"/>
  <c r="H35" i="10"/>
  <c r="O35" i="10"/>
  <c r="I35" i="11" s="1"/>
  <c r="J35" i="11" s="1"/>
  <c r="J35" i="10"/>
  <c r="K35" i="10"/>
  <c r="Q57" i="10"/>
  <c r="J57" i="10"/>
  <c r="K57" i="10"/>
  <c r="H57" i="10"/>
  <c r="T57" i="10"/>
  <c r="P57" i="10"/>
  <c r="G57" i="10"/>
  <c r="O57" i="10"/>
  <c r="I57" i="11" s="1"/>
  <c r="J57" i="11" s="1"/>
  <c r="I57" i="10"/>
  <c r="I58" i="10"/>
  <c r="T58" i="10"/>
  <c r="K58" i="10"/>
  <c r="G58" i="10"/>
  <c r="Q58" i="10"/>
  <c r="J58" i="10"/>
  <c r="H58" i="10"/>
  <c r="P58" i="10"/>
  <c r="E58" i="11"/>
  <c r="F58" i="11" s="1"/>
  <c r="O58" i="10"/>
  <c r="I58" i="11" s="1"/>
  <c r="J58" i="11" s="1"/>
  <c r="H55" i="10"/>
  <c r="J55" i="10"/>
  <c r="Q55" i="10"/>
  <c r="K55" i="10"/>
  <c r="I55" i="10"/>
  <c r="T55" i="10"/>
  <c r="P55" i="10"/>
  <c r="G55" i="10"/>
  <c r="O55" i="10"/>
  <c r="I55" i="11" s="1"/>
  <c r="J55" i="11" s="1"/>
  <c r="G33" i="10"/>
  <c r="I33" i="10"/>
  <c r="K33" i="10"/>
  <c r="T33" i="10"/>
  <c r="P33" i="10"/>
  <c r="Q9" i="10"/>
  <c r="K9" i="10"/>
  <c r="H9" i="10"/>
  <c r="P9" i="10"/>
  <c r="O9" i="10"/>
  <c r="I9" i="11" s="1"/>
  <c r="J9" i="11" s="1"/>
  <c r="G9" i="10"/>
  <c r="I9" i="10"/>
  <c r="J9" i="10"/>
  <c r="T9" i="10"/>
  <c r="P65" i="10"/>
  <c r="Q65" i="10"/>
  <c r="H65" i="10"/>
  <c r="I65" i="10"/>
  <c r="T65" i="10"/>
  <c r="I8" i="10"/>
  <c r="H8" i="10"/>
  <c r="J8" i="10"/>
  <c r="T8" i="10"/>
  <c r="K8" i="10"/>
  <c r="Q8" i="10"/>
  <c r="P8" i="10"/>
  <c r="O8" i="10"/>
  <c r="I8" i="11" s="1"/>
  <c r="J8" i="11" s="1"/>
  <c r="G8" i="10"/>
  <c r="P70" i="10"/>
  <c r="G70" i="10"/>
  <c r="H70" i="10"/>
  <c r="K70" i="10"/>
  <c r="O70" i="10"/>
  <c r="I70" i="11" s="1"/>
  <c r="J70" i="11" s="1"/>
  <c r="I63" i="10"/>
  <c r="Q63" i="10"/>
  <c r="P63" i="10"/>
  <c r="H63" i="10"/>
  <c r="G63" i="10"/>
  <c r="O63" i="10"/>
  <c r="I63" i="11" s="1"/>
  <c r="J63" i="11" s="1"/>
  <c r="T11" i="10"/>
  <c r="P11" i="10"/>
  <c r="K11" i="10"/>
  <c r="J11" i="10"/>
  <c r="H11" i="10"/>
  <c r="Q11" i="10"/>
  <c r="G11" i="10"/>
  <c r="O11" i="10"/>
  <c r="I11" i="11" s="1"/>
  <c r="J11" i="11" s="1"/>
  <c r="I11" i="10"/>
  <c r="Q18" i="10"/>
  <c r="T18" i="10"/>
  <c r="I18" i="10"/>
  <c r="G18" i="10"/>
  <c r="P18" i="10"/>
  <c r="H18" i="10"/>
  <c r="J18" i="10"/>
  <c r="O18" i="10"/>
  <c r="I18" i="11" s="1"/>
  <c r="J18" i="11" s="1"/>
  <c r="K18" i="10"/>
  <c r="K20" i="10"/>
  <c r="G20" i="10"/>
  <c r="H20" i="10"/>
  <c r="T20" i="10"/>
  <c r="I20" i="10"/>
  <c r="O20" i="10"/>
  <c r="I20" i="11" s="1"/>
  <c r="J20" i="11" s="1"/>
  <c r="P20" i="10"/>
  <c r="Q20" i="10"/>
  <c r="J20" i="10"/>
  <c r="T52" i="10"/>
  <c r="P52" i="10"/>
  <c r="G52" i="10"/>
  <c r="I52" i="10"/>
  <c r="Q52" i="10"/>
  <c r="J52" i="10"/>
  <c r="H52" i="10"/>
  <c r="O52" i="10"/>
  <c r="I52" i="11" s="1"/>
  <c r="J52" i="11" s="1"/>
  <c r="K52" i="10"/>
  <c r="I10" i="10"/>
  <c r="H10" i="10"/>
  <c r="T10" i="10"/>
  <c r="P10" i="10"/>
  <c r="J10" i="10"/>
  <c r="G10" i="10"/>
  <c r="O10" i="10"/>
  <c r="I10" i="11" s="1"/>
  <c r="J10" i="11" s="1"/>
  <c r="G17" i="10"/>
  <c r="T17" i="10"/>
  <c r="I17" i="10"/>
  <c r="P17" i="10"/>
  <c r="K17" i="10"/>
  <c r="H17" i="10"/>
  <c r="J17" i="10"/>
  <c r="Q17" i="10"/>
  <c r="O17" i="10"/>
  <c r="I17" i="11" s="1"/>
  <c r="J17" i="11" s="1"/>
  <c r="P25" i="10"/>
  <c r="T25" i="10"/>
  <c r="O25" i="10"/>
  <c r="I25" i="11" s="1"/>
  <c r="J25" i="11" s="1"/>
  <c r="H25" i="10"/>
  <c r="J25" i="10"/>
  <c r="G25" i="10"/>
  <c r="I25" i="10"/>
  <c r="Q25" i="10"/>
  <c r="K25" i="10"/>
  <c r="J48" i="10"/>
  <c r="P48" i="10"/>
  <c r="Q48" i="10"/>
  <c r="I48" i="10"/>
  <c r="T48" i="10"/>
  <c r="G48" i="10"/>
  <c r="I38" i="10"/>
  <c r="G38" i="10"/>
  <c r="J38" i="10"/>
  <c r="Q38" i="10"/>
  <c r="H38" i="10"/>
  <c r="K38" i="10"/>
  <c r="O38" i="10"/>
  <c r="I38" i="11" s="1"/>
  <c r="J38" i="11" s="1"/>
  <c r="P38" i="10"/>
  <c r="T38" i="10"/>
  <c r="J51" i="10"/>
  <c r="Q51" i="10"/>
  <c r="G51" i="10"/>
  <c r="P51" i="10"/>
  <c r="K51" i="10"/>
  <c r="H51" i="10"/>
  <c r="T51" i="10"/>
  <c r="O51" i="10"/>
  <c r="I51" i="11" s="1"/>
  <c r="J51" i="11" s="1"/>
  <c r="I51" i="10"/>
  <c r="T67" i="10"/>
  <c r="P67" i="10"/>
  <c r="K15" i="10" l="1"/>
  <c r="K73" i="10"/>
  <c r="J56" i="10"/>
  <c r="O54" i="10"/>
  <c r="I54" i="11" s="1"/>
  <c r="J54" i="11" s="1"/>
  <c r="P22" i="10"/>
  <c r="P29" i="10"/>
  <c r="H67" i="10"/>
  <c r="T53" i="10"/>
  <c r="I13" i="10"/>
  <c r="I61" i="10"/>
  <c r="I46" i="10"/>
  <c r="G53" i="10"/>
  <c r="J21" i="10"/>
  <c r="P24" i="10"/>
  <c r="O37" i="10"/>
  <c r="I37" i="11" s="1"/>
  <c r="J37" i="11" s="1"/>
  <c r="O69" i="10"/>
  <c r="I69" i="11" s="1"/>
  <c r="J69" i="11" s="1"/>
  <c r="P62" i="10"/>
  <c r="K46" i="10"/>
  <c r="I24" i="10"/>
  <c r="O13" i="10"/>
  <c r="I13" i="11" s="1"/>
  <c r="J13" i="11" s="1"/>
  <c r="O29" i="10"/>
  <c r="I29" i="11" s="1"/>
  <c r="J29" i="11" s="1"/>
  <c r="T61" i="10"/>
  <c r="Q37" i="10"/>
  <c r="O26" i="10"/>
  <c r="I26" i="11" s="1"/>
  <c r="J26" i="11" s="1"/>
  <c r="I67" i="10"/>
  <c r="G62" i="10"/>
  <c r="J46" i="10"/>
  <c r="O53" i="10"/>
  <c r="I53" i="11" s="1"/>
  <c r="J53" i="11" s="1"/>
  <c r="G21" i="10"/>
  <c r="J62" i="10"/>
  <c r="H62" i="10"/>
  <c r="T46" i="10"/>
  <c r="Q53" i="10"/>
  <c r="T21" i="10"/>
  <c r="G24" i="10"/>
  <c r="Q13" i="10"/>
  <c r="G29" i="10"/>
  <c r="K37" i="10"/>
  <c r="M56" i="10"/>
  <c r="E56" i="11" s="1"/>
  <c r="F56" i="11" s="1"/>
  <c r="H29" i="10"/>
  <c r="G37" i="10"/>
  <c r="I19" i="10"/>
  <c r="T19" i="10"/>
  <c r="Q15" i="10"/>
  <c r="Q19" i="10"/>
  <c r="J31" i="10"/>
  <c r="H73" i="10"/>
  <c r="M73" i="10"/>
  <c r="E73" i="11" s="1"/>
  <c r="F73" i="11" s="1"/>
  <c r="G59" i="10"/>
  <c r="J59" i="10"/>
  <c r="T59" i="10"/>
  <c r="O40" i="10"/>
  <c r="I40" i="11" s="1"/>
  <c r="J40" i="11" s="1"/>
  <c r="T40" i="10"/>
  <c r="I31" i="10"/>
  <c r="Q73" i="10"/>
  <c r="O73" i="10"/>
  <c r="I73" i="11" s="1"/>
  <c r="J73" i="11" s="1"/>
  <c r="I59" i="10"/>
  <c r="Q59" i="10"/>
  <c r="K40" i="10"/>
  <c r="G40" i="10"/>
  <c r="O31" i="10"/>
  <c r="I31" i="11" s="1"/>
  <c r="J31" i="11" s="1"/>
  <c r="T73" i="10"/>
  <c r="T31" i="10"/>
  <c r="G31" i="10"/>
  <c r="T39" i="10"/>
  <c r="K39" i="10"/>
  <c r="M41" i="10"/>
  <c r="E41" i="11" s="1"/>
  <c r="F41" i="11" s="1"/>
  <c r="O41" i="10"/>
  <c r="I41" i="11" s="1"/>
  <c r="J41" i="11" s="1"/>
  <c r="G41" i="10"/>
  <c r="T41" i="10"/>
  <c r="Q41" i="10"/>
  <c r="K41" i="10"/>
  <c r="M61" i="10"/>
  <c r="E61" i="11" s="1"/>
  <c r="F61" i="11" s="1"/>
  <c r="P61" i="10"/>
  <c r="H61" i="10"/>
  <c r="Q61" i="10"/>
  <c r="O61" i="10"/>
  <c r="I61" i="11" s="1"/>
  <c r="J61" i="11" s="1"/>
  <c r="M30" i="10"/>
  <c r="E30" i="11" s="1"/>
  <c r="F30" i="11" s="1"/>
  <c r="P30" i="10"/>
  <c r="M24" i="10"/>
  <c r="E24" i="11" s="1"/>
  <c r="F24" i="11" s="1"/>
  <c r="J24" i="10"/>
  <c r="O24" i="10"/>
  <c r="I24" i="11" s="1"/>
  <c r="J24" i="11" s="1"/>
  <c r="T24" i="10"/>
  <c r="Q24" i="10"/>
  <c r="K24" i="10"/>
  <c r="M21" i="10"/>
  <c r="E21" i="11" s="1"/>
  <c r="F21" i="11" s="1"/>
  <c r="H21" i="10"/>
  <c r="P21" i="10"/>
  <c r="K21" i="10"/>
  <c r="O21" i="10"/>
  <c r="I21" i="11" s="1"/>
  <c r="J21" i="11" s="1"/>
  <c r="I21" i="10"/>
  <c r="M60" i="10"/>
  <c r="E60" i="11" s="1"/>
  <c r="F60" i="11" s="1"/>
  <c r="Q60" i="10"/>
  <c r="H60" i="10"/>
  <c r="T60" i="10"/>
  <c r="O60" i="10"/>
  <c r="I60" i="11" s="1"/>
  <c r="J60" i="11" s="1"/>
  <c r="I60" i="10"/>
  <c r="K60" i="10"/>
  <c r="J60" i="10"/>
  <c r="M29" i="10"/>
  <c r="E29" i="11" s="1"/>
  <c r="F29" i="11" s="1"/>
  <c r="K29" i="10"/>
  <c r="I29" i="10"/>
  <c r="J29" i="10"/>
  <c r="Q29" i="10"/>
  <c r="M13" i="10"/>
  <c r="E13" i="11" s="1"/>
  <c r="F13" i="11" s="1"/>
  <c r="G13" i="10"/>
  <c r="T13" i="10"/>
  <c r="J13" i="10"/>
  <c r="P13" i="10"/>
  <c r="K13" i="10"/>
  <c r="M46" i="10"/>
  <c r="E46" i="11" s="1"/>
  <c r="F46" i="11" s="1"/>
  <c r="Q46" i="10"/>
  <c r="O46" i="10"/>
  <c r="I46" i="11" s="1"/>
  <c r="J46" i="11" s="1"/>
  <c r="G46" i="10"/>
  <c r="H46" i="10"/>
  <c r="M62" i="10"/>
  <c r="E62" i="11" s="1"/>
  <c r="F62" i="11" s="1"/>
  <c r="K62" i="10"/>
  <c r="I62" i="10"/>
  <c r="T62" i="10"/>
  <c r="O62" i="10"/>
  <c r="I62" i="11" s="1"/>
  <c r="J62" i="11" s="1"/>
  <c r="M37" i="10"/>
  <c r="E37" i="11" s="1"/>
  <c r="F37" i="11" s="1"/>
  <c r="P37" i="10"/>
  <c r="J37" i="10"/>
  <c r="I37" i="10"/>
  <c r="H37" i="10"/>
  <c r="M67" i="10"/>
  <c r="E67" i="11" s="1"/>
  <c r="F67" i="11" s="1"/>
  <c r="K67" i="10"/>
  <c r="Q67" i="10"/>
  <c r="J67" i="10"/>
  <c r="G67" i="10"/>
  <c r="M53" i="10"/>
  <c r="E53" i="11" s="1"/>
  <c r="F53" i="11" s="1"/>
  <c r="I53" i="10"/>
  <c r="H53" i="10"/>
  <c r="P53" i="10"/>
  <c r="J53" i="10"/>
  <c r="M69" i="10"/>
  <c r="E69" i="11" s="1"/>
  <c r="F69" i="11" s="1"/>
  <c r="K69" i="10"/>
  <c r="J69" i="10"/>
  <c r="P69" i="10"/>
  <c r="Q69" i="10"/>
  <c r="G69" i="10"/>
  <c r="H69" i="10"/>
  <c r="M26" i="10"/>
  <c r="E26" i="11" s="1"/>
  <c r="F26" i="11" s="1"/>
  <c r="G26" i="10"/>
  <c r="T26" i="10"/>
  <c r="J26" i="10"/>
  <c r="H26" i="10"/>
  <c r="Q26" i="10"/>
  <c r="P26" i="10"/>
  <c r="K26" i="10"/>
  <c r="M22" i="10"/>
  <c r="E22" i="11" s="1"/>
  <c r="F22" i="11" s="1"/>
  <c r="O22" i="10"/>
  <c r="I22" i="11" s="1"/>
  <c r="J22" i="11" s="1"/>
  <c r="H22" i="10"/>
  <c r="G22" i="10"/>
  <c r="J22" i="10"/>
  <c r="I22" i="10"/>
  <c r="T22" i="10"/>
  <c r="K22" i="10"/>
  <c r="J61" i="10"/>
  <c r="G60" i="10"/>
  <c r="I69" i="10"/>
  <c r="T30" i="10"/>
  <c r="G61" i="10"/>
  <c r="J41" i="10"/>
  <c r="G39" i="10"/>
  <c r="H48" i="10"/>
  <c r="O48" i="10"/>
  <c r="I48" i="11" s="1"/>
  <c r="J48" i="11" s="1"/>
  <c r="K48" i="10"/>
  <c r="K10" i="10"/>
  <c r="Q10" i="10"/>
  <c r="J63" i="10"/>
  <c r="T63" i="10"/>
  <c r="K63" i="10"/>
  <c r="J70" i="10"/>
  <c r="Q70" i="10"/>
  <c r="O65" i="10"/>
  <c r="I65" i="11" s="1"/>
  <c r="J65" i="11" s="1"/>
  <c r="K65" i="10"/>
  <c r="H33" i="10"/>
  <c r="O33" i="10"/>
  <c r="I33" i="11" s="1"/>
  <c r="J33" i="11" s="1"/>
  <c r="J33" i="10"/>
  <c r="G49" i="10"/>
  <c r="P16" i="10"/>
  <c r="T66" i="10"/>
  <c r="Q66" i="10"/>
  <c r="K12" i="10"/>
  <c r="G12" i="10"/>
  <c r="H12" i="10"/>
  <c r="I28" i="10"/>
  <c r="G28" i="10"/>
  <c r="P27" i="10"/>
  <c r="J27" i="10"/>
  <c r="I27" i="10"/>
  <c r="T45" i="10"/>
  <c r="J45" i="10"/>
  <c r="O72" i="10"/>
  <c r="I72" i="11" s="1"/>
  <c r="J72" i="11" s="1"/>
  <c r="G72" i="10"/>
  <c r="P40" i="10"/>
  <c r="I40" i="10"/>
  <c r="Q54" i="10"/>
  <c r="T54" i="10"/>
  <c r="K31" i="10"/>
  <c r="I73" i="10"/>
  <c r="G73" i="10"/>
  <c r="M54" i="10"/>
  <c r="E54" i="11" s="1"/>
  <c r="F54" i="11" s="1"/>
  <c r="P73" i="10"/>
  <c r="I70" i="10"/>
  <c r="T70" i="10"/>
  <c r="J65" i="10"/>
  <c r="G65" i="10"/>
  <c r="Q33" i="10"/>
  <c r="I49" i="10"/>
  <c r="Q16" i="10"/>
  <c r="O66" i="10"/>
  <c r="I66" i="11" s="1"/>
  <c r="J66" i="11" s="1"/>
  <c r="K66" i="10"/>
  <c r="I66" i="10"/>
  <c r="T12" i="10"/>
  <c r="I12" i="10"/>
  <c r="P28" i="10"/>
  <c r="K28" i="10"/>
  <c r="T28" i="10"/>
  <c r="O27" i="10"/>
  <c r="I27" i="11" s="1"/>
  <c r="J27" i="11" s="1"/>
  <c r="G27" i="10"/>
  <c r="I45" i="10"/>
  <c r="H45" i="10"/>
  <c r="Q45" i="10"/>
  <c r="H72" i="10"/>
  <c r="K72" i="10"/>
  <c r="H54" i="10"/>
  <c r="G54" i="10"/>
  <c r="G56" i="10"/>
  <c r="T56" i="10"/>
  <c r="Q56" i="10"/>
  <c r="O56" i="10"/>
  <c r="I56" i="11" s="1"/>
  <c r="J56" i="11" s="1"/>
  <c r="I16" i="10"/>
  <c r="P39" i="10"/>
  <c r="O39" i="10"/>
  <c r="I39" i="11" s="1"/>
  <c r="J39" i="11" s="1"/>
  <c r="I56" i="10"/>
  <c r="J30" i="10"/>
  <c r="Q49" i="10"/>
  <c r="K49" i="10"/>
  <c r="T49" i="10"/>
  <c r="O16" i="10"/>
  <c r="I16" i="11" s="1"/>
  <c r="J16" i="11" s="1"/>
  <c r="G16" i="10"/>
  <c r="H16" i="10"/>
  <c r="H41" i="10"/>
  <c r="I41" i="10"/>
  <c r="K54" i="10"/>
  <c r="I39" i="10"/>
  <c r="H56" i="10"/>
  <c r="P56" i="10"/>
  <c r="J19" i="10"/>
  <c r="I30" i="10"/>
  <c r="H19" i="10"/>
  <c r="O19" i="10"/>
  <c r="I19" i="11" s="1"/>
  <c r="J19" i="11" s="1"/>
  <c r="I15" i="10"/>
  <c r="T15" i="10"/>
  <c r="H39" i="10"/>
  <c r="J39" i="10"/>
  <c r="M39" i="10"/>
  <c r="E39" i="11" s="1"/>
  <c r="F39" i="11" s="1"/>
  <c r="M19" i="10"/>
  <c r="E19" i="11" s="1"/>
  <c r="F19" i="11" s="1"/>
  <c r="G30" i="10"/>
  <c r="H30" i="10"/>
  <c r="O30" i="10"/>
  <c r="I30" i="11" s="1"/>
  <c r="J30" i="11" s="1"/>
  <c r="O15" i="10"/>
  <c r="I15" i="11" s="1"/>
  <c r="J15" i="11" s="1"/>
  <c r="P15" i="10"/>
  <c r="G15" i="10"/>
  <c r="Q39" i="10"/>
  <c r="K19" i="10"/>
  <c r="G19" i="10"/>
  <c r="Q30" i="10"/>
  <c r="K30" i="10"/>
</calcChain>
</file>

<file path=xl/comments1.xml><?xml version="1.0" encoding="utf-8"?>
<comments xmlns="http://schemas.openxmlformats.org/spreadsheetml/2006/main">
  <authors>
    <author>Microsoft Office User</author>
  </authors>
  <commentList>
    <comment ref="J4" authorId="0">
      <text>
        <r>
          <rPr>
            <b/>
            <sz val="10"/>
            <color rgb="FF000000"/>
            <rFont val="Calibri"/>
            <family val="2"/>
          </rPr>
          <t xml:space="preserve">This is the control panel for turning a solution on/off for a problem. 1 is on. Other is off
</t>
        </r>
      </text>
    </comment>
  </commentList>
</comments>
</file>

<file path=xl/comments2.xml><?xml version="1.0" encoding="utf-8"?>
<comments xmlns="http://schemas.openxmlformats.org/spreadsheetml/2006/main">
  <authors>
    <author>zhan</author>
    <author>Microsoft Office User</author>
  </authors>
  <commentList>
    <comment ref="P18" authorId="0">
      <text>
        <r>
          <rPr>
            <b/>
            <i/>
            <sz val="11"/>
            <color indexed="81"/>
            <rFont val="Tahoma"/>
            <family val="2"/>
          </rPr>
          <t>e</t>
        </r>
        <r>
          <rPr>
            <sz val="11"/>
            <color indexed="81"/>
            <rFont val="Tahoma"/>
            <family val="2"/>
          </rPr>
          <t xml:space="preserve">: the real escalation rate including cost increasing effects by facility efficiency degration
</t>
        </r>
        <r>
          <rPr>
            <i/>
            <sz val="11"/>
            <color indexed="81"/>
            <rFont val="Tahoma"/>
            <family val="2"/>
          </rPr>
          <t>e</t>
        </r>
        <r>
          <rPr>
            <sz val="11"/>
            <color indexed="81"/>
            <rFont val="Tahoma"/>
            <family val="2"/>
          </rPr>
          <t>=(1+escalation rate E_rate)*(1+effi-degration rate)</t>
        </r>
      </text>
    </comment>
    <comment ref="Q18" authorId="0">
      <text>
        <r>
          <rPr>
            <b/>
            <i/>
            <sz val="10"/>
            <color indexed="81"/>
            <rFont val="Tahoma"/>
            <family val="2"/>
          </rPr>
          <t>i</t>
        </r>
        <r>
          <rPr>
            <b/>
            <sz val="10"/>
            <color indexed="81"/>
            <rFont val="Tahoma"/>
            <family val="2"/>
          </rPr>
          <t>:</t>
        </r>
        <r>
          <rPr>
            <sz val="10"/>
            <color indexed="81"/>
            <rFont val="Tahoma"/>
            <family val="2"/>
          </rPr>
          <t xml:space="preserve"> the real discount rate including e and D-rate
</t>
        </r>
        <r>
          <rPr>
            <sz val="11"/>
            <color indexed="81"/>
            <rFont val="Tahoma"/>
            <family val="2"/>
          </rPr>
          <t xml:space="preserve">
</t>
        </r>
        <r>
          <rPr>
            <b/>
            <i/>
            <sz val="10"/>
            <color indexed="81"/>
            <rFont val="Tahoma"/>
            <family val="2"/>
          </rPr>
          <t>i= e</t>
        </r>
        <r>
          <rPr>
            <sz val="10"/>
            <color indexed="81"/>
            <rFont val="Tahoma"/>
            <family val="2"/>
          </rPr>
          <t>/(1+D_rate)</t>
        </r>
      </text>
    </comment>
    <comment ref="R18" authorId="0">
      <text>
        <r>
          <rPr>
            <b/>
            <i/>
            <sz val="11"/>
            <color indexed="81"/>
            <rFont val="Tahoma"/>
            <family val="2"/>
          </rPr>
          <t>r</t>
        </r>
        <r>
          <rPr>
            <sz val="11"/>
            <color indexed="81"/>
            <rFont val="Tahoma"/>
            <family val="2"/>
          </rPr>
          <t xml:space="preserve">: Real discount coefficient to PV for every cycle
</t>
        </r>
        <r>
          <rPr>
            <b/>
            <i/>
            <sz val="12"/>
            <color indexed="81"/>
            <rFont val="Tahoma"/>
            <family val="2"/>
          </rPr>
          <t>r</t>
        </r>
        <r>
          <rPr>
            <sz val="12"/>
            <color indexed="81"/>
            <rFont val="Tahoma"/>
            <family val="2"/>
          </rPr>
          <t>=</t>
        </r>
        <r>
          <rPr>
            <b/>
            <i/>
            <sz val="12"/>
            <color indexed="81"/>
            <rFont val="Tahoma"/>
            <family val="2"/>
          </rPr>
          <t>i</t>
        </r>
        <r>
          <rPr>
            <sz val="12"/>
            <color indexed="81"/>
            <rFont val="Tahoma"/>
            <family val="2"/>
          </rPr>
          <t>^ EUL</t>
        </r>
      </text>
    </comment>
    <comment ref="S18" authorId="0">
      <text>
        <r>
          <rPr>
            <b/>
            <i/>
            <sz val="11"/>
            <color indexed="81"/>
            <rFont val="Tahoma"/>
            <family val="2"/>
          </rPr>
          <t>a</t>
        </r>
        <r>
          <rPr>
            <b/>
            <sz val="11"/>
            <color indexed="81"/>
            <rFont val="Tahoma"/>
            <family val="2"/>
          </rPr>
          <t xml:space="preserve">: </t>
        </r>
        <r>
          <rPr>
            <sz val="11"/>
            <color indexed="81"/>
            <rFont val="Tahoma"/>
            <family val="2"/>
          </rPr>
          <t xml:space="preserve">Coefficient converting a cost/value into a SUM NPV to start year for a whole life cycle 
For costs happened at the start of the year
</t>
        </r>
        <r>
          <rPr>
            <b/>
            <i/>
            <sz val="11"/>
            <color indexed="81"/>
            <rFont val="Tahoma"/>
            <family val="2"/>
          </rPr>
          <t>a = (1-r^n)/(1-r)</t>
        </r>
      </text>
    </comment>
    <comment ref="T18" authorId="0">
      <text>
        <r>
          <rPr>
            <b/>
            <i/>
            <sz val="9"/>
            <color indexed="81"/>
            <rFont val="Tahoma"/>
            <family val="2"/>
          </rPr>
          <t>b</t>
        </r>
        <r>
          <rPr>
            <sz val="9"/>
            <color indexed="81"/>
            <rFont val="Tahoma"/>
            <family val="2"/>
          </rPr>
          <t xml:space="preserve">: extra coefficient converting the SUM NPV from start year back to year 0. 
</t>
        </r>
        <r>
          <rPr>
            <b/>
            <i/>
            <sz val="9"/>
            <color indexed="81"/>
            <rFont val="Tahoma"/>
            <family val="2"/>
          </rPr>
          <t>b= i ^ Yr</t>
        </r>
        <r>
          <rPr>
            <sz val="9"/>
            <color indexed="81"/>
            <rFont val="Tahoma"/>
            <family val="2"/>
          </rPr>
          <t xml:space="preserve"> (start year)</t>
        </r>
      </text>
    </comment>
    <comment ref="U18" authorId="0">
      <text>
        <r>
          <rPr>
            <b/>
            <sz val="9"/>
            <color indexed="81"/>
            <rFont val="Tahoma"/>
            <family val="2"/>
          </rPr>
          <t>T Value</t>
        </r>
        <r>
          <rPr>
            <sz val="9"/>
            <color indexed="81"/>
            <rFont val="Tahoma"/>
            <family val="2"/>
          </rPr>
          <t xml:space="preserve"> is Over Life Cycle Term Cost discounted back to Year 0 (NPV)
</t>
        </r>
        <r>
          <rPr>
            <b/>
            <sz val="9"/>
            <color indexed="81"/>
            <rFont val="Tahoma"/>
            <family val="2"/>
          </rPr>
          <t xml:space="preserve">
T=cost*a*b</t>
        </r>
      </text>
    </comment>
    <comment ref="W18" authorId="0">
      <text>
        <r>
          <rPr>
            <sz val="9"/>
            <color indexed="81"/>
            <rFont val="Tahoma"/>
            <family val="2"/>
          </rPr>
          <t>If Energy &gt; 0 (consuming) and degration rate &gt;0 (degrating), energy consumption is increasing -&gt; the degration coef for every cycle will be:
(1+ degration rate)
If Energy &lt;0 (producing) and the degration rate &gt;0, then energy production is decreasing -&gt; the degration coef for every cycle should be (1-degration rate)</t>
        </r>
      </text>
    </comment>
    <comment ref="X18" authorId="0">
      <text>
        <r>
          <rPr>
            <b/>
            <sz val="10"/>
            <color indexed="81"/>
            <rFont val="Tahoma"/>
            <family val="2"/>
          </rPr>
          <t xml:space="preserve">a: </t>
        </r>
        <r>
          <rPr>
            <sz val="10"/>
            <color indexed="81"/>
            <rFont val="Tahoma"/>
            <family val="2"/>
          </rPr>
          <t xml:space="preserve">Coefficient for converting an energy consumption into a sum, assumping energy consumption happened every year, start from year1 (the end of a year)
</t>
        </r>
        <r>
          <rPr>
            <b/>
            <i/>
            <sz val="10"/>
            <color indexed="81"/>
            <rFont val="Tahoma"/>
            <family val="2"/>
          </rPr>
          <t xml:space="preserve">a' = (1-r'^n)/(1-r')*i'
r'=i'^EUL
</t>
        </r>
      </text>
    </comment>
    <comment ref="BH18" authorId="0">
      <text>
        <r>
          <rPr>
            <sz val="9"/>
            <color indexed="81"/>
            <rFont val="Tahoma"/>
            <family val="2"/>
          </rPr>
          <t>If amount = 0, this will equil to the input of EUL. 
If amount !=0 then, it counts the num of cycles of the cash flow. 
It will turn red if it doesn't match EUL</t>
        </r>
      </text>
    </comment>
    <comment ref="S20" authorId="0">
      <text>
        <r>
          <rPr>
            <b/>
            <sz val="11"/>
            <color indexed="81"/>
            <rFont val="Tahoma"/>
            <family val="2"/>
          </rPr>
          <t xml:space="preserve">Start of the year
</t>
        </r>
        <r>
          <rPr>
            <sz val="11"/>
            <color indexed="81"/>
            <rFont val="Tahoma"/>
            <family val="2"/>
          </rPr>
          <t>a = (1-r^n)/(1-r)</t>
        </r>
        <r>
          <rPr>
            <sz val="9"/>
            <color indexed="81"/>
            <rFont val="Tahoma"/>
            <family val="2"/>
          </rPr>
          <t xml:space="preserve">
</t>
        </r>
      </text>
    </comment>
    <comment ref="P50" authorId="0">
      <text>
        <r>
          <rPr>
            <b/>
            <i/>
            <sz val="11"/>
            <color indexed="81"/>
            <rFont val="Tahoma"/>
            <family val="2"/>
          </rPr>
          <t>e</t>
        </r>
        <r>
          <rPr>
            <sz val="11"/>
            <color indexed="81"/>
            <rFont val="Tahoma"/>
            <family val="2"/>
          </rPr>
          <t xml:space="preserve">: the real escalation rate including cost increasing effects by facility efficiency degration
</t>
        </r>
        <r>
          <rPr>
            <i/>
            <sz val="11"/>
            <color indexed="81"/>
            <rFont val="Tahoma"/>
            <family val="2"/>
          </rPr>
          <t>e</t>
        </r>
        <r>
          <rPr>
            <sz val="11"/>
            <color indexed="81"/>
            <rFont val="Tahoma"/>
            <family val="2"/>
          </rPr>
          <t>=(1+escalation rate E_rate)*(1+effi-degration rate)</t>
        </r>
      </text>
    </comment>
    <comment ref="Q50" authorId="0">
      <text>
        <r>
          <rPr>
            <b/>
            <i/>
            <sz val="10"/>
            <color indexed="81"/>
            <rFont val="Tahoma"/>
            <family val="2"/>
          </rPr>
          <t>i</t>
        </r>
        <r>
          <rPr>
            <b/>
            <sz val="10"/>
            <color indexed="81"/>
            <rFont val="Tahoma"/>
            <family val="2"/>
          </rPr>
          <t>:</t>
        </r>
        <r>
          <rPr>
            <sz val="10"/>
            <color indexed="81"/>
            <rFont val="Tahoma"/>
            <family val="2"/>
          </rPr>
          <t xml:space="preserve"> the real discount rate including e and D-rate
</t>
        </r>
        <r>
          <rPr>
            <sz val="11"/>
            <color indexed="81"/>
            <rFont val="Tahoma"/>
            <family val="2"/>
          </rPr>
          <t xml:space="preserve">
</t>
        </r>
        <r>
          <rPr>
            <b/>
            <i/>
            <sz val="10"/>
            <color indexed="81"/>
            <rFont val="Tahoma"/>
            <family val="2"/>
          </rPr>
          <t>i= e</t>
        </r>
        <r>
          <rPr>
            <sz val="10"/>
            <color indexed="81"/>
            <rFont val="Tahoma"/>
            <family val="2"/>
          </rPr>
          <t>/(1+D_rate)</t>
        </r>
      </text>
    </comment>
    <comment ref="R50" authorId="0">
      <text>
        <r>
          <rPr>
            <b/>
            <i/>
            <sz val="11"/>
            <color indexed="81"/>
            <rFont val="Tahoma"/>
            <family val="2"/>
          </rPr>
          <t>r</t>
        </r>
        <r>
          <rPr>
            <sz val="11"/>
            <color indexed="81"/>
            <rFont val="Tahoma"/>
            <family val="2"/>
          </rPr>
          <t xml:space="preserve">: Real discount coefficient to PV for every cycle
</t>
        </r>
        <r>
          <rPr>
            <b/>
            <i/>
            <sz val="12"/>
            <color indexed="81"/>
            <rFont val="Tahoma"/>
            <family val="2"/>
          </rPr>
          <t>r</t>
        </r>
        <r>
          <rPr>
            <sz val="12"/>
            <color indexed="81"/>
            <rFont val="Tahoma"/>
            <family val="2"/>
          </rPr>
          <t>=</t>
        </r>
        <r>
          <rPr>
            <b/>
            <i/>
            <sz val="12"/>
            <color indexed="81"/>
            <rFont val="Tahoma"/>
            <family val="2"/>
          </rPr>
          <t>i</t>
        </r>
        <r>
          <rPr>
            <sz val="12"/>
            <color indexed="81"/>
            <rFont val="Tahoma"/>
            <family val="2"/>
          </rPr>
          <t>^ EUL</t>
        </r>
      </text>
    </comment>
    <comment ref="S50" authorId="0">
      <text>
        <r>
          <rPr>
            <b/>
            <i/>
            <sz val="11"/>
            <color indexed="81"/>
            <rFont val="Tahoma"/>
            <family val="2"/>
          </rPr>
          <t>a</t>
        </r>
        <r>
          <rPr>
            <b/>
            <sz val="11"/>
            <color indexed="81"/>
            <rFont val="Tahoma"/>
            <family val="2"/>
          </rPr>
          <t xml:space="preserve">: </t>
        </r>
        <r>
          <rPr>
            <sz val="11"/>
            <color indexed="81"/>
            <rFont val="Tahoma"/>
            <family val="2"/>
          </rPr>
          <t xml:space="preserve">Coefficient converting a cost/value into a SUM NPV to start year for a whole life cycle 
For costs happened at the start of the year
</t>
        </r>
        <r>
          <rPr>
            <b/>
            <i/>
            <sz val="11"/>
            <color indexed="81"/>
            <rFont val="Tahoma"/>
            <family val="2"/>
          </rPr>
          <t>a = (1-r^n)/(1-r)</t>
        </r>
      </text>
    </comment>
    <comment ref="T50" authorId="0">
      <text>
        <r>
          <rPr>
            <b/>
            <i/>
            <sz val="9"/>
            <color indexed="81"/>
            <rFont val="Tahoma"/>
            <family val="2"/>
          </rPr>
          <t>b</t>
        </r>
        <r>
          <rPr>
            <sz val="9"/>
            <color indexed="81"/>
            <rFont val="Tahoma"/>
            <family val="2"/>
          </rPr>
          <t xml:space="preserve">: extra coefficient converting the SUM NPV from start year back to year 0. 
</t>
        </r>
        <r>
          <rPr>
            <b/>
            <i/>
            <sz val="9"/>
            <color indexed="81"/>
            <rFont val="Tahoma"/>
            <family val="2"/>
          </rPr>
          <t>b= i ^ Yr</t>
        </r>
        <r>
          <rPr>
            <sz val="9"/>
            <color indexed="81"/>
            <rFont val="Tahoma"/>
            <family val="2"/>
          </rPr>
          <t xml:space="preserve"> (start year)</t>
        </r>
      </text>
    </comment>
    <comment ref="U50" authorId="0">
      <text>
        <r>
          <rPr>
            <b/>
            <sz val="9"/>
            <color indexed="81"/>
            <rFont val="Tahoma"/>
            <family val="2"/>
          </rPr>
          <t>T Value</t>
        </r>
        <r>
          <rPr>
            <sz val="9"/>
            <color indexed="81"/>
            <rFont val="Tahoma"/>
            <family val="2"/>
          </rPr>
          <t xml:space="preserve"> is Over Life Cycle Term Cost discounted back to Year 0 (NPV)
</t>
        </r>
        <r>
          <rPr>
            <b/>
            <sz val="9"/>
            <color indexed="81"/>
            <rFont val="Tahoma"/>
            <family val="2"/>
          </rPr>
          <t xml:space="preserve">
T=cost*a*b</t>
        </r>
      </text>
    </comment>
    <comment ref="W50" authorId="0">
      <text>
        <r>
          <rPr>
            <sz val="9"/>
            <color indexed="81"/>
            <rFont val="Tahoma"/>
            <family val="2"/>
          </rPr>
          <t>If Energy &gt; 0 (consuming) and degration rate &gt;0 (degrating), energy consumption is increasing -&gt; the degration coef for every cycle will be:
(1+ degration rate)
If Energy &lt;0 (producing) and the degration rate &gt;0, then energy production is decreasing -&gt; the degration coef for every cycle should be (1-degration rate)</t>
        </r>
      </text>
    </comment>
    <comment ref="X50" authorId="0">
      <text>
        <r>
          <rPr>
            <b/>
            <sz val="10"/>
            <color indexed="81"/>
            <rFont val="Tahoma"/>
            <family val="2"/>
          </rPr>
          <t xml:space="preserve">a: </t>
        </r>
        <r>
          <rPr>
            <sz val="10"/>
            <color indexed="81"/>
            <rFont val="Tahoma"/>
            <family val="2"/>
          </rPr>
          <t xml:space="preserve">Coefficient for converting an energy consumption into a sum, assumping energy consumption happened every year, start from year1 (the end of a year)
</t>
        </r>
        <r>
          <rPr>
            <b/>
            <i/>
            <sz val="10"/>
            <color indexed="81"/>
            <rFont val="Tahoma"/>
            <family val="2"/>
          </rPr>
          <t xml:space="preserve">a' = (1-r'^n)/(1-r')*i'
r'=i'^EUL
</t>
        </r>
      </text>
    </comment>
    <comment ref="BH50" authorId="0">
      <text>
        <r>
          <rPr>
            <sz val="9"/>
            <color indexed="81"/>
            <rFont val="Tahoma"/>
            <family val="2"/>
          </rPr>
          <t>If amount = 0, this will equil to the input of EUL. 
If amount !=0 then, it counts the num of cycles of the cash flow. 
It will turn red if it doesn't match EUL</t>
        </r>
      </text>
    </comment>
    <comment ref="S52" authorId="0">
      <text>
        <r>
          <rPr>
            <b/>
            <sz val="11"/>
            <color indexed="81"/>
            <rFont val="Tahoma"/>
            <family val="2"/>
          </rPr>
          <t xml:space="preserve">Start of the year
</t>
        </r>
        <r>
          <rPr>
            <sz val="11"/>
            <color indexed="81"/>
            <rFont val="Tahoma"/>
            <family val="2"/>
          </rPr>
          <t>a = (1-r^n)/(1-r)</t>
        </r>
        <r>
          <rPr>
            <sz val="9"/>
            <color indexed="81"/>
            <rFont val="Tahoma"/>
            <family val="2"/>
          </rPr>
          <t xml:space="preserve">
</t>
        </r>
      </text>
    </comment>
    <comment ref="AB67" authorId="1">
      <text>
        <r>
          <rPr>
            <b/>
            <sz val="10"/>
            <color indexed="81"/>
            <rFont val="Calibri"/>
            <family val="2"/>
          </rPr>
          <t>[Utilities Cost] and [Maintenance] sections are now the only sections effected by 'startfrom year'</t>
        </r>
        <r>
          <rPr>
            <sz val="10"/>
            <color indexed="81"/>
            <rFont val="Calibri"/>
            <family val="2"/>
          </rPr>
          <t xml:space="preserve">
</t>
        </r>
      </text>
    </comment>
    <comment ref="AB82" authorId="1">
      <text>
        <r>
          <rPr>
            <b/>
            <sz val="10"/>
            <color indexed="81"/>
            <rFont val="Calibri"/>
            <family val="2"/>
          </rPr>
          <t>[Utilities Cost] and [Maintenance] sections are now the only sections effected by 'startfrom year'</t>
        </r>
      </text>
    </comment>
  </commentList>
</comments>
</file>

<file path=xl/sharedStrings.xml><?xml version="1.0" encoding="utf-8"?>
<sst xmlns="http://schemas.openxmlformats.org/spreadsheetml/2006/main" count="1098" uniqueCount="612">
  <si>
    <t>Unit</t>
  </si>
  <si>
    <t>Total</t>
  </si>
  <si>
    <t>Quantity</t>
  </si>
  <si>
    <t>Description</t>
  </si>
  <si>
    <t xml:space="preserve">Assessment </t>
  </si>
  <si>
    <t>Question</t>
  </si>
  <si>
    <t>Adaptation</t>
  </si>
  <si>
    <t>Elevated Living Spaces</t>
  </si>
  <si>
    <t>Backup</t>
  </si>
  <si>
    <t>Community</t>
  </si>
  <si>
    <t>Creating Community Resiliency Spaces</t>
  </si>
  <si>
    <t>Organizing for Community Resilience</t>
  </si>
  <si>
    <t>Yes</t>
  </si>
  <si>
    <t>No</t>
  </si>
  <si>
    <t>N/A</t>
  </si>
  <si>
    <t>If the building does not currently have a community center, does it have an unoccupied space or a space that can be repurposed as a community room?</t>
  </si>
  <si>
    <t>Secure Appurtenances</t>
  </si>
  <si>
    <t>Does the roof have stone ballast?</t>
  </si>
  <si>
    <t>Is emergency egress signage and wayfinding in place and highly visible?</t>
  </si>
  <si>
    <t>Healthy Housing</t>
  </si>
  <si>
    <t>Provide Natural Ventilation</t>
  </si>
  <si>
    <t>Implement Integrated Pest Management Plan</t>
  </si>
  <si>
    <t>Maintain Trash Enclosures in Good Condition</t>
  </si>
  <si>
    <t>Clean or Replace HVAC Filters</t>
  </si>
  <si>
    <t>Repair Uneven Surfaces and Broken Steps</t>
  </si>
  <si>
    <t>Aging in Place</t>
  </si>
  <si>
    <t>Pathway Lighting</t>
  </si>
  <si>
    <t>Handrails</t>
  </si>
  <si>
    <t>Ramp at Entry</t>
  </si>
  <si>
    <t>Trim Landscaping</t>
  </si>
  <si>
    <t>Hands-Free Entry Door</t>
  </si>
  <si>
    <t>Push-Style Exit Lever Bars</t>
  </si>
  <si>
    <t>Entry Awning or Vestibule</t>
  </si>
  <si>
    <t>Wheelchair Accessible Keypad or Lock and Handle at Entry</t>
  </si>
  <si>
    <t>36" Wide Entry Door (32" with Offset Hinges)</t>
  </si>
  <si>
    <t>Safety Lighting at Entry</t>
  </si>
  <si>
    <t>Lower and/or Replace Mailboxes</t>
  </si>
  <si>
    <t>Retrofit Elevator for Accessibility</t>
  </si>
  <si>
    <t>Accessible Wayfinding Signage</t>
  </si>
  <si>
    <t>Install or Replace CO Monitors</t>
  </si>
  <si>
    <t>All solutions (Choices)</t>
  </si>
  <si>
    <t>solution choices -sequenced &amp; counted</t>
  </si>
  <si>
    <t>Counter</t>
  </si>
  <si>
    <t>Mitigation</t>
  </si>
  <si>
    <t>Each</t>
  </si>
  <si>
    <t>Per sf</t>
  </si>
  <si>
    <t>Per lf</t>
  </si>
  <si>
    <t>Per Building</t>
  </si>
  <si>
    <t>Stabilize Slopes</t>
  </si>
  <si>
    <t xml:space="preserve"> </t>
  </si>
  <si>
    <t xml:space="preserve">Quick Connects for Mobile Heating, Cooling, and Power </t>
  </si>
  <si>
    <t>Safeguard Fuel Storage</t>
  </si>
  <si>
    <t>Summary</t>
  </si>
  <si>
    <t>Procure Energy Audit</t>
  </si>
  <si>
    <t>Procure Air Infiltration Testing</t>
  </si>
  <si>
    <t xml:space="preserve">Hazards </t>
  </si>
  <si>
    <t>Energy Efficiency</t>
  </si>
  <si>
    <t>Are stormwater and sanitary sewer systems separated at this location?</t>
  </si>
  <si>
    <t>Is more than 50% of the site, not including building footprint, impervious surface or compacted soil?</t>
  </si>
  <si>
    <t>Are exterior pathways and entrances well lit?</t>
  </si>
  <si>
    <t>Are exterior doors equipped with push-style levers?</t>
  </si>
  <si>
    <t>Is there structural wood in direct contact with soil?</t>
  </si>
  <si>
    <t>Is the foundation material a permeable type such as brick, stone, or rubble?</t>
  </si>
  <si>
    <t>Are there interior floor drains?</t>
  </si>
  <si>
    <t>Do elevators have flooding sensors and second floor return programming in the event of flooding?</t>
  </si>
  <si>
    <t>Is HVAC equipment distributed (for example, is the main heating and cooling equipment for each apartment located in that apartment)?</t>
  </si>
  <si>
    <t>Does the building have balanced outdoor air supply and exhaust ventilation to units?</t>
  </si>
  <si>
    <t>Is there evidence of mold?</t>
  </si>
  <si>
    <t>Do you use a building energy reporting and tracking software or online program?</t>
  </si>
  <si>
    <t>Has the building had air infiltration (blower door) testing?</t>
  </si>
  <si>
    <t>Is the roof material a dark colored membrane?</t>
  </si>
  <si>
    <t>Is there a backup generator?</t>
  </si>
  <si>
    <t>Is the elevator tied to a backup power source?</t>
  </si>
  <si>
    <t>Is there a backup potable water supply or potable water storage on site?</t>
  </si>
  <si>
    <t>Does the building have flood insurance?</t>
  </si>
  <si>
    <t>Do cash reserves cover insurance deductibles?</t>
  </si>
  <si>
    <t>Is insurance information stored in a safe and convenient location?</t>
  </si>
  <si>
    <t>Does the building have a community room?</t>
  </si>
  <si>
    <t>Are trash enclosures or trash rooms adequately sized and in good condition?</t>
  </si>
  <si>
    <t>Do building staff report high levels of pest complaints?</t>
  </si>
  <si>
    <t>Is there at least one 36" wide entry door?</t>
  </si>
  <si>
    <t>Are there stormwater catch basins located around or on the site?</t>
  </si>
  <si>
    <t>Remediate Mold and Use Mold Resistant Replacement Material</t>
  </si>
  <si>
    <t>Do South-, East-, and West-facing windows have shades, awnings, or overhangs?</t>
  </si>
  <si>
    <t>Has a vendor been identified for temporary backup power, heating, and cooling?</t>
  </si>
  <si>
    <t>Does the community room include a bathroom and a kitchen with a refrigerator?</t>
  </si>
  <si>
    <t>Are mechanical systems manuals and shut-down procedures available and stored in a safe and convenient location?</t>
  </si>
  <si>
    <t>Has an energy audit been performed within the past 3 years or will an energy audit be performed in the next year?</t>
  </si>
  <si>
    <t>Selected</t>
  </si>
  <si>
    <t>Flood</t>
  </si>
  <si>
    <t>Extreme Heat</t>
  </si>
  <si>
    <t>Extreme Cold</t>
  </si>
  <si>
    <t>Power Outage</t>
  </si>
  <si>
    <t xml:space="preserve">Extreme Heat </t>
  </si>
  <si>
    <t>High Wind</t>
  </si>
  <si>
    <t>Winter Storm</t>
  </si>
  <si>
    <t>Water Outage</t>
  </si>
  <si>
    <t>All</t>
  </si>
  <si>
    <t>Lead</t>
  </si>
  <si>
    <t>CO</t>
  </si>
  <si>
    <t>Combustion Products</t>
  </si>
  <si>
    <t>Pests</t>
  </si>
  <si>
    <t>Mold</t>
  </si>
  <si>
    <t>Trips and Falls</t>
  </si>
  <si>
    <t>Calculations for Conditional Formatting in 3-Strategies</t>
  </si>
  <si>
    <t>Assessment Completed By</t>
  </si>
  <si>
    <t>Date Updated</t>
  </si>
  <si>
    <t>Maybe</t>
  </si>
  <si>
    <t>EGC 2015 Criteria</t>
  </si>
  <si>
    <t>Assessment Questions</t>
  </si>
  <si>
    <t>6.1, 7.15</t>
  </si>
  <si>
    <t>4.2, 4.5, 4.6</t>
  </si>
  <si>
    <t>5.8a</t>
  </si>
  <si>
    <t>5.2a, 5.2b</t>
  </si>
  <si>
    <t>1.3b, 8.2</t>
  </si>
  <si>
    <t>3.6, 5.2a, 5.2b</t>
  </si>
  <si>
    <t>5.8b</t>
  </si>
  <si>
    <t>7.3, 7.4</t>
  </si>
  <si>
    <t>5.7b, 5.8b</t>
  </si>
  <si>
    <t>2.10</t>
  </si>
  <si>
    <t>Window Shading</t>
  </si>
  <si>
    <t>Wet Floodproofing</t>
  </si>
  <si>
    <t xml:space="preserve">Variable Frequency Drives </t>
  </si>
  <si>
    <t xml:space="preserve">Test and Maintain Mechanical Ventilation </t>
  </si>
  <si>
    <t xml:space="preserve">Surface Stormwater Management </t>
  </si>
  <si>
    <t xml:space="preserve">Sump Pumps </t>
  </si>
  <si>
    <t xml:space="preserve">Specify LED Lighting </t>
  </si>
  <si>
    <t xml:space="preserve">Specify ENERGY STAR Appliances </t>
  </si>
  <si>
    <t xml:space="preserve">Solar PV, Islandable Inverter, and Battery </t>
  </si>
  <si>
    <t xml:space="preserve">Roof or Attic Insulation  </t>
  </si>
  <si>
    <t xml:space="preserve">Resilient Elevators </t>
  </si>
  <si>
    <t xml:space="preserve">Remove and Replace with Clean Soil or Alternative Landscaping </t>
  </si>
  <si>
    <t xml:space="preserve">Maintaining Backup Power to Critical Systems </t>
  </si>
  <si>
    <t xml:space="preserve">Low-Flush and Low-Flow WaterSense Fixtures </t>
  </si>
  <si>
    <t xml:space="preserve">Insulated Low-E Glazing  </t>
  </si>
  <si>
    <t xml:space="preserve">Insulate Wall Cavity </t>
  </si>
  <si>
    <t xml:space="preserve">High Efficiency Equipment  </t>
  </si>
  <si>
    <t xml:space="preserve">High Efficiency Balanced Ventilation </t>
  </si>
  <si>
    <t xml:space="preserve">Envelope Efficiency </t>
  </si>
  <si>
    <t xml:space="preserve">Energy Performance Contract </t>
  </si>
  <si>
    <t xml:space="preserve">Electronically Commutated Motors  </t>
  </si>
  <si>
    <t xml:space="preserve">Dry Floodproofing (Building) </t>
  </si>
  <si>
    <t xml:space="preserve">Distributed Heating and Cooling </t>
  </si>
  <si>
    <t xml:space="preserve">Cool Roof </t>
  </si>
  <si>
    <t xml:space="preserve">Continuous Exterior Insulation  </t>
  </si>
  <si>
    <t xml:space="preserve">Component Protection Floodproofing </t>
  </si>
  <si>
    <t xml:space="preserve">Building Energy and Water Utility Tracking and Benchmarking </t>
  </si>
  <si>
    <t xml:space="preserve">Access to Potable Water </t>
  </si>
  <si>
    <t xml:space="preserve">Abate Lead Paint </t>
  </si>
  <si>
    <t xml:space="preserve">Wet Floodproofing </t>
  </si>
  <si>
    <t>Site Perimeter Floodproofing</t>
  </si>
  <si>
    <t>Backwater Valves</t>
  </si>
  <si>
    <t xml:space="preserve">Window Shading </t>
  </si>
  <si>
    <t xml:space="preserve">High Efficiency Equipment </t>
  </si>
  <si>
    <t xml:space="preserve">Insulate Wall Cavity  </t>
  </si>
  <si>
    <t>Electronically Commutated Motors</t>
  </si>
  <si>
    <t>Institute No-Smoking Policy</t>
  </si>
  <si>
    <t>Are exterior pathways slip-resistant?</t>
  </si>
  <si>
    <t>Are exterior pathways free of tripping hazards, broken steps, or uneven surfaces?</t>
  </si>
  <si>
    <t>18, 19, 32, 33</t>
  </si>
  <si>
    <t>15, 23, 26, 27, 28, 29</t>
  </si>
  <si>
    <t>50, 80</t>
  </si>
  <si>
    <t>42, 43, 44, 79</t>
  </si>
  <si>
    <t>6, 34, 35</t>
  </si>
  <si>
    <t>17, 20</t>
  </si>
  <si>
    <t>15, 21, 22, 23, 26</t>
  </si>
  <si>
    <t>none</t>
  </si>
  <si>
    <t>2</t>
  </si>
  <si>
    <t>Resilience Opportunity Assessment</t>
  </si>
  <si>
    <t>DC DOEE Resilience Audits/Solar for Affordable Housing</t>
  </si>
  <si>
    <t>Solar for All</t>
  </si>
  <si>
    <t>Basic Information</t>
  </si>
  <si>
    <t>Building System</t>
  </si>
  <si>
    <t>Utility Type</t>
  </si>
  <si>
    <t>Total Number of Units</t>
  </si>
  <si>
    <t>TOILETS</t>
  </si>
  <si>
    <t>Average Existing GPF</t>
  </si>
  <si>
    <t>Proposed GPF</t>
  </si>
  <si>
    <t>Total Number of Bedrooms</t>
  </si>
  <si>
    <t>FAUCET AERATORS</t>
  </si>
  <si>
    <t>Average Existing GPM (kitchen + bathroom)</t>
  </si>
  <si>
    <t>Proposed GPM</t>
  </si>
  <si>
    <t>Tenant Electric Data Included?</t>
  </si>
  <si>
    <t>Gas, Electricity, or Oil Primary Heat?</t>
  </si>
  <si>
    <t>Electricity</t>
  </si>
  <si>
    <t>SHOWERHEADS</t>
  </si>
  <si>
    <t>Average Existing GPM</t>
  </si>
  <si>
    <t>Gas, Electricity, or Oil DHW?</t>
  </si>
  <si>
    <t>Natural Gas</t>
  </si>
  <si>
    <t>Gas or Electricity Stoves?</t>
  </si>
  <si>
    <t>IRRIGATION</t>
  </si>
  <si>
    <t>Gas or Electricity Dryers?</t>
  </si>
  <si>
    <t>EXTERIOR LIGHTING</t>
  </si>
  <si>
    <t>Utility Rates</t>
  </si>
  <si>
    <t xml:space="preserve"> - </t>
  </si>
  <si>
    <t>INTERIOR COMMON AREA LIGHTING</t>
  </si>
  <si>
    <t>$/kWh</t>
  </si>
  <si>
    <t>$/therm</t>
  </si>
  <si>
    <t>APARTMENT LIGHTING</t>
  </si>
  <si>
    <t>Fuel Oil</t>
  </si>
  <si>
    <t>$/gallon</t>
  </si>
  <si>
    <t>Water/Sewer (Bldg Meter)</t>
  </si>
  <si>
    <t>Existing Refrigerator Age</t>
  </si>
  <si>
    <t># of Refrigerators to Replace</t>
  </si>
  <si>
    <t>Water (Irrig Meter)</t>
  </si>
  <si>
    <t>COMMON LAUNDRY</t>
  </si>
  <si>
    <t>Building Water</t>
  </si>
  <si>
    <t>gallons</t>
  </si>
  <si>
    <t>VENDING MACHINES</t>
  </si>
  <si>
    <t>Irrigation Water</t>
  </si>
  <si>
    <t>Baseload Electricity</t>
  </si>
  <si>
    <t>kWh</t>
  </si>
  <si>
    <t>BUILDING CIRCULATOR PUMPS</t>
  </si>
  <si>
    <t>Heating Electricity</t>
  </si>
  <si>
    <t>Cooling Electricity</t>
  </si>
  <si>
    <t>INSULATION IN ATTICS/ROOFS</t>
  </si>
  <si>
    <t>Baseload Natural Gas</t>
  </si>
  <si>
    <t>therms</t>
  </si>
  <si>
    <t>Heating Natural Gas</t>
  </si>
  <si>
    <t>INSULATION IN BASEMENTS/CRAWLSPACES</t>
  </si>
  <si>
    <t>Baseload Fuel Oil</t>
  </si>
  <si>
    <t>Heating Fuel Oil</t>
  </si>
  <si>
    <t>INSULATION IN APARTMENTS</t>
  </si>
  <si>
    <t>WINDOWS</t>
  </si>
  <si>
    <t>RESULTS</t>
  </si>
  <si>
    <t>Low Savings</t>
  </si>
  <si>
    <t>High Savings</t>
  </si>
  <si>
    <t>HEATING EQUIPMENT REPLACEMENT</t>
  </si>
  <si>
    <t>Water</t>
  </si>
  <si>
    <t>HEATING EQUIPMENT CONTROLS ADJUSTMENT</t>
  </si>
  <si>
    <t>COOLING / HEAT PUMPS / VRF</t>
  </si>
  <si>
    <t>Existing System S/EER</t>
  </si>
  <si>
    <t>Proposed System S/EER</t>
  </si>
  <si>
    <t>Low %</t>
  </si>
  <si>
    <t>High %</t>
  </si>
  <si>
    <t>Existing System COP</t>
  </si>
  <si>
    <t>Proposed System COP</t>
  </si>
  <si>
    <t>DHW EQUIPMENT</t>
  </si>
  <si>
    <t>Low $</t>
  </si>
  <si>
    <t>High $</t>
  </si>
  <si>
    <t>COMMON VENTILATION</t>
  </si>
  <si>
    <t>APARTMENT VENTILATION</t>
  </si>
  <si>
    <t>COMBINED HEAT &amp; POWER</t>
  </si>
  <si>
    <t>SOLAR THERMAL</t>
  </si>
  <si>
    <t>Funding Streams</t>
  </si>
  <si>
    <t>46</t>
  </si>
  <si>
    <t>67</t>
  </si>
  <si>
    <t>39</t>
  </si>
  <si>
    <t>55, 58</t>
  </si>
  <si>
    <t>68</t>
  </si>
  <si>
    <t>43</t>
  </si>
  <si>
    <t>39, 40, 41</t>
  </si>
  <si>
    <t>48</t>
  </si>
  <si>
    <t>49, 50</t>
  </si>
  <si>
    <t>41, 42</t>
  </si>
  <si>
    <t>24, 45</t>
  </si>
  <si>
    <t>47</t>
  </si>
  <si>
    <t>51</t>
  </si>
  <si>
    <t>50</t>
  </si>
  <si>
    <t>65</t>
  </si>
  <si>
    <t>low</t>
  </si>
  <si>
    <t>medium</t>
  </si>
  <si>
    <t>high</t>
  </si>
  <si>
    <r>
      <rPr>
        <sz val="12"/>
        <color theme="1"/>
        <rFont val="Calibri"/>
        <family val="2"/>
        <scheme val="minor"/>
      </rPr>
      <t xml:space="preserve">Annual Consumption by </t>
    </r>
    <r>
      <rPr>
        <sz val="12"/>
        <color theme="1"/>
        <rFont val="Calibri"/>
        <family val="2"/>
        <scheme val="minor"/>
      </rPr>
      <t>End Use</t>
    </r>
  </si>
  <si>
    <t>30, 50</t>
  </si>
  <si>
    <t>53</t>
  </si>
  <si>
    <t>30, 31, 50</t>
  </si>
  <si>
    <t>Critical Loads Evaluation</t>
  </si>
  <si>
    <t>Is the building located in a FEMA or Climate Ready DC flood zone?</t>
  </si>
  <si>
    <t>Energy and Water Conservation Measures</t>
  </si>
  <si>
    <t>Non-Slip Waterproof Flooring</t>
  </si>
  <si>
    <t>Defined?</t>
  </si>
  <si>
    <t>y</t>
  </si>
  <si>
    <t>n</t>
  </si>
  <si>
    <t>Is there an elevation certificate (FEMA document describing building's elevation relative to flood zones) for the building (if yes, please provide)?</t>
  </si>
  <si>
    <t>81, 82, 83</t>
  </si>
  <si>
    <t>83</t>
  </si>
  <si>
    <t>69, 70, 72, 73, 74, 75, 76</t>
  </si>
  <si>
    <t>56, 64</t>
  </si>
  <si>
    <t>Priority</t>
  </si>
  <si>
    <t xml:space="preserve">Bicycle Storage at Grade </t>
  </si>
  <si>
    <t>Bicycle Storage at Grade</t>
  </si>
  <si>
    <t>Rates &amp; Factors</t>
  </si>
  <si>
    <t>Summary of Financial Impact</t>
  </si>
  <si>
    <t>Life Cycle Term (Year)</t>
  </si>
  <si>
    <t>Net Investment without Incentives (PV)</t>
  </si>
  <si>
    <t>Inflation Rate</t>
  </si>
  <si>
    <t>Incentives for Upgraded Scenario</t>
  </si>
  <si>
    <t>Nominal</t>
  </si>
  <si>
    <t>Real</t>
  </si>
  <si>
    <t>Net Investment with Incentives (PV)</t>
  </si>
  <si>
    <t>Discount Rate</t>
  </si>
  <si>
    <t>Escalation Rate</t>
  </si>
  <si>
    <t>Savings-to-Investment Ratio (SIR)</t>
  </si>
  <si>
    <t>Simple Payback</t>
  </si>
  <si>
    <t>BASELINE</t>
  </si>
  <si>
    <t>Type of Cost</t>
  </si>
  <si>
    <t>Note</t>
  </si>
  <si>
    <t>Cost</t>
  </si>
  <si>
    <t>Start From (Yr)</t>
  </si>
  <si>
    <t>EUL</t>
  </si>
  <si>
    <t>Cycles (n)</t>
  </si>
  <si>
    <t>Effi-Degration Rate</t>
  </si>
  <si>
    <t xml:space="preserve">Over Life Cycle Term Cost 
(Current price) </t>
  </si>
  <si>
    <t>e</t>
  </si>
  <si>
    <t>i</t>
  </si>
  <si>
    <t xml:space="preserve">r </t>
  </si>
  <si>
    <t>a</t>
  </si>
  <si>
    <t>b</t>
  </si>
  <si>
    <t>T</t>
  </si>
  <si>
    <t>i'</t>
  </si>
  <si>
    <t>a' for energy</t>
  </si>
  <si>
    <t>Lifetime Energy</t>
  </si>
  <si>
    <t>One-time Investment</t>
  </si>
  <si>
    <t>Incentives</t>
  </si>
  <si>
    <t>Utilities</t>
  </si>
  <si>
    <t>Utilities Cost</t>
  </si>
  <si>
    <t>SUMMARY</t>
  </si>
  <si>
    <t>Annual Utility Cost (Current Price)</t>
  </si>
  <si>
    <t>Total Life Cycle Cost (NPV)</t>
  </si>
  <si>
    <t>Solar</t>
  </si>
  <si>
    <t>Solar - Federal ITC</t>
  </si>
  <si>
    <t>Of</t>
  </si>
  <si>
    <t>per kWh</t>
  </si>
  <si>
    <t>Solar Production</t>
  </si>
  <si>
    <t xml:space="preserve">wo Incentives </t>
  </si>
  <si>
    <t>with Incentive</t>
  </si>
  <si>
    <t>Net Saving (NPV)</t>
  </si>
  <si>
    <t>Annual Solar Generation (kWh)</t>
  </si>
  <si>
    <t>Federal ITC?</t>
  </si>
  <si>
    <r>
      <rPr>
        <b/>
        <sz val="12"/>
        <rFont val="Calibri"/>
        <family val="2"/>
        <scheme val="minor"/>
      </rPr>
      <t>Solar PV System</t>
    </r>
    <r>
      <rPr>
        <sz val="12"/>
        <rFont val="Calibri"/>
        <family val="2"/>
        <scheme val="minor"/>
      </rPr>
      <t xml:space="preserve"> (from PVWatts or Helioscope)</t>
    </r>
  </si>
  <si>
    <t>Solar PV Financing Decision Tree</t>
  </si>
  <si>
    <t>Solar Feasibility and/or Backup Analysis</t>
  </si>
  <si>
    <t>Additional Incentives</t>
  </si>
  <si>
    <t>Year</t>
  </si>
  <si>
    <t>Count</t>
  </si>
  <si>
    <t>Over Life Cycle Term Cost (NPV)</t>
    <phoneticPr fontId="0" type="noConversion"/>
  </si>
  <si>
    <t>Sum                       (NFV)</t>
  </si>
  <si>
    <t>Replacement</t>
  </si>
  <si>
    <t>OPTIONAL CODE1</t>
  </si>
  <si>
    <t>OPTIONAL CODE2</t>
  </si>
  <si>
    <t xml:space="preserve">Architecture </t>
  </si>
  <si>
    <t>OPTIONAL CODE3</t>
  </si>
  <si>
    <t>[Utilities Cost] and [Maintenance] sections are now the only sections effected by 'startfrom year'</t>
  </si>
  <si>
    <t>Maintenance</t>
  </si>
  <si>
    <t>MIT maintenance</t>
  </si>
  <si>
    <t>Other maintenance (extra/flexible, manual input)</t>
  </si>
  <si>
    <t>Elimination of Deferred Maintenance</t>
  </si>
  <si>
    <t>Cashflow</t>
  </si>
  <si>
    <t>Total Project Cost</t>
  </si>
  <si>
    <t>OPTIONAL CODE4</t>
  </si>
  <si>
    <t>Years</t>
  </si>
  <si>
    <t>Up-Front Investment</t>
  </si>
  <si>
    <t>Solar PV System (Panels, Mounts, Racking, Balance-of-System, etc.)</t>
  </si>
  <si>
    <t>Additional Incentive (Manual, fixed amount)</t>
  </si>
  <si>
    <t>SOLAR PV</t>
  </si>
  <si>
    <t>Annual Utility Cost (Year 1)</t>
  </si>
  <si>
    <t>Total Up-Front Project Cost without ITC  or Incentives</t>
  </si>
  <si>
    <t>Total Up-Front Project Cost with ITC and Incentives</t>
  </si>
  <si>
    <t>Net Investment with ITC and Additional Incentives</t>
  </si>
  <si>
    <t>Without ITC              and Incentives</t>
  </si>
  <si>
    <t>With ITC and Incentives</t>
  </si>
  <si>
    <t>Annual Utility Saving (Year 1)</t>
  </si>
  <si>
    <t>Utilities Cost - Electricity</t>
  </si>
  <si>
    <t>Annual Cash Flow (NFV)</t>
  </si>
  <si>
    <t>Federal ITC</t>
  </si>
  <si>
    <t>Solar SACP</t>
  </si>
  <si>
    <t xml:space="preserve">Solar PV System Up-Front Cost </t>
  </si>
  <si>
    <t>Solar Electricity Production</t>
  </si>
  <si>
    <t>Year (0-15)</t>
  </si>
  <si>
    <t>Year (16-30)</t>
  </si>
  <si>
    <t>Total Life Cycle Savings (NPV) with ITC and Incentives</t>
  </si>
  <si>
    <t>Annual Cashflow with Solar PV</t>
  </si>
  <si>
    <t>Annual Cashflow without Solar PV</t>
  </si>
  <si>
    <t>Solar - SREC</t>
  </si>
  <si>
    <t>Solar SREC</t>
  </si>
  <si>
    <t>Provide potable water storage in a central system or portable potable water storage containers: 1 gal/person/day for 1 day in stored bottled water, plus 1 gal/person/day for 6 days in collapsable storage capacity.</t>
  </si>
  <si>
    <t>Backwater valves are installed where the wastewater pipe exits the building, so sewage only flows outward. Valves have a hinged flapper that remains open to allow outward flow, but seals tightly if there is backpressure.  Install individual backwater valves on the lowest fixtures in the building, or whole-building backwater valves for storm sewer and sewer lines. Will require incorporation into an emergency plan to ensure proper operation during an extreme event.</t>
  </si>
  <si>
    <t>Component protection Dry floodproofing is installing measures applied to a piece of equipment or location within a building to prevent damage from flooding by preventing floodwater from reaching the equipment or entering the confined location. Using component protection dry floodproofing, mechanical and electrical equipment is protected by surrounding the equipment in a waterproof basin, with a low wall, or by using a waterproof enclosure, rather than waterproofing the entire basement or first floor of the building.  If equipment cannot be elevated, critical building systems can be floodproofed in this manner, allowing the rest of the space to flood. Due to  hydrostatic pressure, these enclosures are recommended only for shallow floodwaters up to 3 ft.</t>
  </si>
  <si>
    <t>Community spaces should offer a safe and secure environment for residents and a central location for emergency services. Existing community, dining, or multi-purpose rooms could provide this space.</t>
  </si>
  <si>
    <t>A disaster can come at any time or can progress more slowly, but one of the most crucial factors in protecting the safety and well-being of housing residents is the coordination of the housing management staff in responding to the event.  Using best practices developed for a wide range of emergency responses to prepare and respond to disasters, guided by an emergency management plan, housing management staff can respond quickly and effectively when disaster strikes.  Provide a plan and contact list for staff, leadership, and residents to communicate effectively throughout a disaster. Follow the Enterprise Disaster Staffing Toolkit guide to creating an organization- and building -level coordination, communication, and information sharing emergency plan.</t>
  </si>
  <si>
    <t>Reducing or eliminating central systems, which are often located in basements or on first floors and at risk of flooding, enables heating and cooling systems to be located in residential units and above the base flood elevation.  Distributed systems provide heating and cooling using small equipment located inside each residential unit. Smaller equipment serving individual units is often more energy efficient than larger equipment serving the whole building. Options include dedicated boilers, warm-air furnaces, PTAC units, or air-source variable refrigerant flow (VRF) or ductless mini-split heat pump units.</t>
  </si>
  <si>
    <t>Dry floodproofing of a building is installing measures applied to a structure to prevent damage from flooding by preventing floodwater from entering the structure. There are two types of dry floodproofing: active and permanent. Active measures require removable elements to be put into place before an anticipated flood. Permanent measures are fixtures and systems integrated into the structure itself, which do not need to be manually deployed in the event of an emergency.  Dry floodproofing is prone to a high risk of failing, however, and is not recommended for residential building exteriors or openings per FEMA guidance.  FEMA does not permit dry floodproofing of substantially damaged or substantially improved residential buildings, and dry floodproofing measures will not reduce a building’s National Flood Insurance Program premium.</t>
  </si>
  <si>
    <t>Elevating mechanical and electrical equipment above the base flood elevation reduces the risk that the equipment will be damaged or destroyed in the event floodwaters enter the lowest level of the building and increases the likelihood that the building will remain operational even if the building floods.  Critical equipment can be elevated in place by moving it off the floor to a wall or by moving it onto a platform and out of harm’s way.  Equipment that is replaced as a result of elevating it should be replaced with and energy efficient alternative.  Engage an engineer or contractor with experience designing and specifying efficient equipment.</t>
  </si>
  <si>
    <t>Convert residential units on floors below the BFE to parking, storage, common rooms and community space, or entryways. Ensure equipment in these areas is portable and can be moved to safety before anticipated flooding.</t>
  </si>
  <si>
    <t>An energy performance contract provided by an energy service company entails building energy and water efficiency upgrades financed and paid for through energy and water savings.</t>
  </si>
  <si>
    <t>An entry awning or vestibule provides shelter from the elements while entering or leaving a building and reduces wet and slippery surfaces while residents unlock and enter or leave at building, thereby improving aging-in-place conditions.</t>
  </si>
  <si>
    <t>Handrails in buildings elderly residents and at steep pathways and staircases outside of buildings helps prevent trips and falls, which are a leading cause of morbidity and mortality for the elderly.</t>
  </si>
  <si>
    <t>A hands-free entry door provides universal access for residents of all abilities, as well as helping elderly residents to age-in-place.</t>
  </si>
  <si>
    <t>Balanced ventilation brings fresh air into apartments while exhausting stale air, improving residents’ health.</t>
  </si>
  <si>
    <t>Integrated pest management combines safe, effective, non-toxic means of preventing pests from becoming established in buildings and controlling and eliminating pests when they do enter buildings.  Integrated pest management is an holistic approach that protects human health and well-being by avoiding the use of hazardous chemicals.  Engage an integrated pest management firm or use state resources to develop an integrated pest management plan to reduce pest infestations and to minimize the use of toxic chemicals in the treatment of pest infestations.</t>
  </si>
  <si>
    <t>Mailboxes should be accessible to all individuals, to maintain livability for differently abled and elderly residents.</t>
  </si>
  <si>
    <t>Backup power can allow building elevators, heating, cooling, ventilation, lighting, refrigeration, and other electrically powered systems to operate in the event of a power outage, depending on the capacity of the backup power system.  Provide a generator or other backup system sized to meet critical loads and with fuel capacity for expected power outage duration.  Critical loads could include elevators, fire pumps, sump pumps, water booster pumps, emergency outlets, fans, pumps, and controls for heating and cooling systems, alarms and security systems, food and medicine refrigeration, telecommunications, or others.  An elevator may require its own backup generator to continue operating during a power outage.</t>
  </si>
  <si>
    <t>Trash enclosures may harbor and support pests, carrying disease or causing other damage to the facility.  Trash toters and containers may also become dislodged and create hazards during heavy flooding conditions.  Maintaining trash enclosures and securing trash containers helps to prevent these outcomes.</t>
  </si>
  <si>
    <t>Non-slip waterproof flooring is textured, embossed, or composed of a material that provides friction to help reduce the risks of slips and falls, especially when wet.  Non-slip flooring assists in safely evacuating through corridors, entries, and common areas during or after a flooding event, and waterproof flooring can be dried and remain in place aftera flood. Install slip resistant waterproof flooring such as rubber mat or textured tile in common areas to both resist flood water damage and to help prevent injury during egress in the event floors become wet.  Non-slip flooring can also be installed in units with tenants aging in place, to help prevent slips and falls.</t>
  </si>
  <si>
    <t>Organizing local housing, community, and disaster recovery groups can lead to the connections and resources that help most during the immediate and longer term aftermath of a disaster.  Community resources could include organizations providing shelter, food, water, medical care, or counseling programs.  Develop infrastructure to support community engagement and interaction and reach out to local disaster recovery groups and other housing organizations to jointly conduct resilience planning. Set aside common space for posting information, convening meetings and  hosting parties and other group activities.</t>
  </si>
  <si>
    <t>Quick connects are connection points on the exterior of the building for hooking up temporary backup heating, cooling, or electrical equipment.  Quick connects to hot water piping, chilled water piping, or electrical panels allow temporary mobile heating, cooling, and power equipment to connect to the building and provide services in the event of damage to permanently installed equipment.  Install quick connects for power, heat, and cooling such that temporary equipment can be connected at the street in the event of an extended outage.</t>
  </si>
  <si>
    <t>Protect elevator shafts below the BFE and design shaft walls to resist the hydrostatic pressure of floodwater, program elevator controls to return car to flood safe floor in the event of flooding and to shut down all but one elevator in the event of a power outage, install flood alarms in pits, and keep controls and equipment above the BFE.</t>
  </si>
  <si>
    <t>Secure fuel storage fixed and portable tanks and containers to prevent spillage and movement in case of a flood.  Perform this task as necessary during routing operations and maintenance.</t>
  </si>
  <si>
    <t>Reduce the risk of wind damage to building appurtenances by installing bracing to meet a structural engineers design.</t>
  </si>
  <si>
    <t>Temporary or permanent barriers surrounding the site and preventing floodwaters from entering building.  Requires management of rain water and storm drain water entering the enclosure either by storage and infiltration, pumping it out, or providing an outlet.</t>
  </si>
  <si>
    <t>Sump pumps are submersible pumps set in sump pits and designed to remove water from the lowest point in a building as water accumulates during minor or moderate flood events.  Sumps are typically built in sump basins in basement floors but can also be incorporated into slab-on-grade floors and elevator pits. Sump pumps are designed for intermittent use. Chronic water problems require repairing the drainage system in addition to or in lieu of installing a pump.</t>
  </si>
  <si>
    <t>Surface stormwater management is a suite of infrastructure strategies that capture, store, direct, and infiltrate water into the ground or delay stormater from entering storm sewer rapidly.  Strategies may include experimental site protection such as temporary barriers, rainwater catchment basins that capture and store stormwater and then slowly release it into the stormwater or put it to use on site, or increasing the capacity of the existing stormwater pipes to move more water away from the building and site and adding backflow prevention.  Engage a civil engineer to design a stormwater management plan and to help determine the best strategy options.</t>
  </si>
  <si>
    <t>A Level 1 solar PV feasibility analysis will identify whether solar PV is likely feasible at a given site.  The solar pro forma in Tab 6 should be completed if a preliminary Level 1 solar PV feasibility analysis indicates that solar PV may be a viable option at the development.  A Geli or other backup battery analysis will also help determine whether a backup battery system is financially viable in tandem with a solar PV system.</t>
  </si>
  <si>
    <t>Pathway lighting helps reduce the risk of trips and falls on exterior pathways.</t>
  </si>
  <si>
    <t>Knobs or door handles may be difficult to operate in the even of an emergency, and push-style level bars are the preferred door exit hardware for improved safety.</t>
  </si>
  <si>
    <t>A ramp in place of stair cases not only makes a building easier to access for all users during routine conditions, it also enables emergency responders to more easily enter and leave the building with stretchers and other equipment during a disaster.</t>
  </si>
  <si>
    <t>Mold growth can lead to asthma and other respiratory impairments and should be removed and moldy materials should be replaced with mold-resistant materials.  If possible, identify and remove the source of the moisture that has led to mold.</t>
  </si>
  <si>
    <t>Contaminated soil under eaves may become exposed, subjecting residents and staffs to potential contact with hazards such as lead.  Test soil for lead and cap soil with other landscaping, or remove and replace contaminated soil with clean soil, if lead contamination is found.</t>
  </si>
  <si>
    <t>Uneven surfaces and broken steps are trip and fall hazards and should be repaired for safety during routine and emergency use.</t>
  </si>
  <si>
    <t>Protect elevator shafts below the base flood elevation and design shaft walls to resist the hydrostatic pressure of floodwater, program elevator controls to return car to flood safe floor in the event of flooding and to shut down all but one elevator in the event of a power outage, install flood alarms in pits, and keep controls and equipment above the base flood elevation.</t>
  </si>
  <si>
    <t>Entries are of particular concern for safety during routine access and emergency situations.  Entry safety lighting should be maintained in good condition.</t>
  </si>
  <si>
    <t>Slopes stabilized with retaining walls, terraces, or plantings, will be less likely to erode over time or to erode suddenly in the event of a flood, potentially destabilizing part of the building or adding debris to floodwaters.   Engage a civil engineer to identify steep slopes on site and stabilize with terracing, ground cover, structural wall or other method to reduce erosion and prevent the movement of materials on site during a flood.</t>
  </si>
  <si>
    <t>Landscaping should be trimmed to minimize debris during high wind events and to ensure that egress pathways are clear for evacuation.</t>
  </si>
  <si>
    <t>Wayfinding is signage instructing residents in how to safely evacuate a building by pointing the way to the nearest exit.  Wayfinding also includes signage indicating the location of fire extinguishers, first aid kits, and other emergency supplies.  In addition to code-required exit signs, add wayfinding maps and reflective strips on the edge of stairs and ramps to enable safe egress from the building.  To improve energy efficiency, swap out existing non-LED exit signs with low wattage LED signs.</t>
  </si>
  <si>
    <t>FEMA defines wet floodproofing as “Permanent or temporary measures applied to a structure or its contents that prevent or provide resistance to damage from flooding while allowing floodwater to enter the structure or area. Generally,  this includes properly anchoring the structure, using  flood resistant materials below the Base Flood Elevation (BFE), protection of mechanical and utility equipment, and use of openings or breakaway walls.”[1]</t>
  </si>
  <si>
    <t>Maintaining access for all residents includes ensuring that locks, handles, and/or keypads are accessible.</t>
  </si>
  <si>
    <t>Shading windows reduces the amount of solar heat gain in the interior of the building, thereby reducing cooling loads during the summer months and leading to lower indoor temperatures during power outages when the cooling system is not operational.  Add overhangs to south-facing windows or awnings to east- or west-facing windows.  Or, add interior window shading treatments.</t>
  </si>
  <si>
    <t>Unit Cost (Low)</t>
  </si>
  <si>
    <t>Unit Cost (High)</t>
  </si>
  <si>
    <t>Unit Cost</t>
  </si>
  <si>
    <t>Per unit</t>
  </si>
  <si>
    <t>Per Each</t>
  </si>
  <si>
    <t>Per building</t>
  </si>
  <si>
    <t>Each (plan)</t>
  </si>
  <si>
    <t>FEMA Pre-Disaster Mitigation</t>
  </si>
  <si>
    <t>DCSEU – Income-Qualified Efficiency Fund; WAP; Green Bank; PACE</t>
  </si>
  <si>
    <t>DCSEU – Income-Qualified Efficiency Fund; DCSEU – Equipment Rebates; WAP; Energy Performance Contract; Green Bank; PACE</t>
  </si>
  <si>
    <t>DCSEU – Income-Qualified Efficiency Fund; WAP; Energy Performance Contract; Green Bank; PACE</t>
  </si>
  <si>
    <t>SRECs, Federal ITC, MACRS, PACE, Net Metering, Solar Energy System Property Tax Credit, Solar for All, PJM Capacity Market, Peak Demand Reduction</t>
  </si>
  <si>
    <t>FEMA Pre-Disaster Mitigation; Stormwater Retention Credit Trading Program</t>
  </si>
  <si>
    <t>DCSEU – Income-Qualified Efficiency Fund; DCSEU – Equipment Rebates; WAP; Green Bank; PACE</t>
  </si>
  <si>
    <t xml:space="preserve">DCSEU – Income-Qualified Efficiency Fund; WAP; Energy </t>
  </si>
  <si>
    <t xml:space="preserve">Solar System Capacity (kW DC) </t>
  </si>
  <si>
    <t xml:space="preserve">Annual First Year Utility Savings and SREC Income </t>
  </si>
  <si>
    <t>Investment without ITC or Additional Incentives</t>
  </si>
  <si>
    <t>49</t>
  </si>
  <si>
    <t>Per Unit</t>
  </si>
  <si>
    <t>Compile the REopt lite inputs in this tab, transfer inputs into the web-based REopt Lite assessment here: https://reopt.nrel.gov/tool</t>
  </si>
  <si>
    <t>Unknown</t>
  </si>
  <si>
    <t>Resilience Opportunity Assessment - Property Staff Interview</t>
  </si>
  <si>
    <t>Resilience Opportunity Assessment - Assessment Questions</t>
  </si>
  <si>
    <t>Resilience Opportunity Assessment - Resilience Strategies</t>
  </si>
  <si>
    <t>Resilience Opportunity Assessment - Solar PV Feasibility Assessment</t>
  </si>
  <si>
    <t>Resilience Opportunity Assessment - Solar PV Cash Flow</t>
  </si>
  <si>
    <t>Resilience Opportunity Assessment - Battery Storage Feasibility Assessment - REopt Lite Inputs</t>
  </si>
  <si>
    <t>Building History</t>
  </si>
  <si>
    <t>Stormwater Flooding Events</t>
  </si>
  <si>
    <t>Coastal Flooding Events</t>
  </si>
  <si>
    <t>Sewer Backup Events</t>
  </si>
  <si>
    <t>Ice and Snow Damage Events</t>
  </si>
  <si>
    <t>Gas Leak Events</t>
  </si>
  <si>
    <t>Power Loss Events &gt; 5 Hours</t>
  </si>
  <si>
    <t>Brown-Out</t>
  </si>
  <si>
    <t>Other</t>
  </si>
  <si>
    <t>Cause of Power Loss Event</t>
  </si>
  <si>
    <t>Wind Damage Event</t>
  </si>
  <si>
    <t>Equipment Failure Event</t>
  </si>
  <si>
    <t>Evacuate</t>
  </si>
  <si>
    <t>Shelter in Place Temporarily</t>
  </si>
  <si>
    <t>Shelter in Place Indefinitely</t>
  </si>
  <si>
    <t>Resilience Planning</t>
  </si>
  <si>
    <t>Emergency Preparedness</t>
  </si>
  <si>
    <t>Emergency Preparedness Plan</t>
  </si>
  <si>
    <t>Emergency Plan Last Updated (date)</t>
  </si>
  <si>
    <t>Emergency Repair/Reserve Fund</t>
  </si>
  <si>
    <t>Insurance</t>
  </si>
  <si>
    <t>Insurance Information Location</t>
  </si>
  <si>
    <t>Law &amp; Ordinance</t>
  </si>
  <si>
    <t>Timing for Insurance Reassessment (date)</t>
  </si>
  <si>
    <t>Backup Systems</t>
  </si>
  <si>
    <t>Flood Insurance</t>
  </si>
  <si>
    <t>Property Name</t>
  </si>
  <si>
    <t>Property Address</t>
  </si>
  <si>
    <t>Solar Systems</t>
  </si>
  <si>
    <t>What is the general roof condition?</t>
  </si>
  <si>
    <t>Are there existing solar PV system(s)?</t>
  </si>
  <si>
    <t>If yes, size and location?</t>
  </si>
  <si>
    <t>Are there existing solar thermal systems?</t>
  </si>
  <si>
    <t>Solar feasibility assessment completed?</t>
  </si>
  <si>
    <t>Good</t>
  </si>
  <si>
    <t>Fair</t>
  </si>
  <si>
    <t>Poor</t>
  </si>
  <si>
    <t>What is the age of the roof? (years)</t>
  </si>
  <si>
    <t>Backup Power Source (if present)</t>
  </si>
  <si>
    <t>Vendor Identified for Temporary Power?</t>
  </si>
  <si>
    <t>Vendor Identified for Temporary Heat?</t>
  </si>
  <si>
    <t>Critical Electrical Load Panel?</t>
  </si>
  <si>
    <t>Elevator on Backup Power Source?</t>
  </si>
  <si>
    <t>Potable Water Storage?</t>
  </si>
  <si>
    <t>Is exterior signage easy to read, with property sign and address lit adequately from the street?</t>
  </si>
  <si>
    <t xml:space="preserve">Is at least one elevator able to accommodate a stretcher? </t>
  </si>
  <si>
    <t>Is the exterior siding material flood damage resistant? (e.g. masonry, concrete, fiber cement)</t>
  </si>
  <si>
    <t>Has the property experienced sewer or stormwater backups during heavy rain or flood events?</t>
  </si>
  <si>
    <t>Is combustion equipment vented to the outside and is ducting well sealed?</t>
  </si>
  <si>
    <t>Are there battery-operated or battery back-up carbon monoxide detectors in each unit?</t>
  </si>
  <si>
    <t xml:space="preserve">Electricty </t>
  </si>
  <si>
    <t>Electricty or Gas</t>
  </si>
  <si>
    <t>Electricty</t>
  </si>
  <si>
    <t>Water (Bldg Meter)</t>
  </si>
  <si>
    <t>Utility Savings % - High</t>
  </si>
  <si>
    <t>Utility Savings % - Low</t>
  </si>
  <si>
    <t xml:space="preserve">Existing Condition </t>
  </si>
  <si>
    <t>Energy and Water Opportunity Assessment</t>
  </si>
  <si>
    <t>Property Photo</t>
  </si>
  <si>
    <t>Elevate Equipment</t>
  </si>
  <si>
    <t>Are there ground-level apartments?</t>
  </si>
  <si>
    <t>Does the building have a basement or crawlspace?</t>
  </si>
  <si>
    <t>Are any vents or penetrations located below grade?</t>
  </si>
  <si>
    <t>Are any utility connections, mechanical, electrical, telecom, or plumbing equipment located below grade?</t>
  </si>
  <si>
    <t>Are washers and dryers, or any bathrooms, mop sinks, or service sinks located below grade?</t>
  </si>
  <si>
    <t>Does the building have an elevator(s) with motors, controls and other equipment located below grade?</t>
  </si>
  <si>
    <t>Is the generator and fuel storage below grade?</t>
  </si>
  <si>
    <t>Is the community room below grade?</t>
  </si>
  <si>
    <t>Are window frames or sealant failing?</t>
  </si>
  <si>
    <t>Emergency vehicles and first responders need to be able to identify the property easily at all times of day and in all types of weather.</t>
  </si>
  <si>
    <t>Are plants trimmed away from paths?</t>
  </si>
  <si>
    <t>The door opening should be 36" wide to provide a clear passage width of 34" when the door is fully open.</t>
  </si>
  <si>
    <t>See example elevation certificate here: https://www.fema.gov/media-library/assets/documents/160</t>
  </si>
  <si>
    <t>Image shows pervious pavers.  In rain events, impervious pavers, asphalt, and compacted soil can cause runoff to accumulate.</t>
  </si>
  <si>
    <t>Find the meter or connection point for utilities present at the site.  Look for overhead wires, look in mechanical and electrical rooms for supply pipes, and look for exterior vaults to identify below grade connections and penetrations.</t>
  </si>
  <si>
    <t>If known, the property management staff may have the best information on this question.</t>
  </si>
  <si>
    <t>Visually inspect combustion equipment to confirm that both supply and exhaust air to and from the equipment is piped.  If the equipment is atmospherically vented, answer 'no' to this question.</t>
  </si>
  <si>
    <t>Look for an emergency panel and read the circuit list to verify the elevator has a back-up power source. Leave this blank if building does not have an elevator.</t>
  </si>
  <si>
    <t>For additonal information, see: https://hsema.dc.gov/service/business-continuity-planning</t>
  </si>
  <si>
    <t xml:space="preserve">Trash receptacles can float away or empty their contents in floods, contaminating flood water.  Unsealed trash receptacles can also cause persistent pest concerns.  </t>
  </si>
  <si>
    <t>Examples include WegoWise, EnergyScorecards, and Portfolio Manager.</t>
  </si>
  <si>
    <t>Look up the property in the DC flood viewer.  See DC Flood Risk Tool here: http://dcfloodrisk.org</t>
  </si>
  <si>
    <t xml:space="preserve">Catch basins frequently overflow during intense storms due to limited capacity or debris.  </t>
  </si>
  <si>
    <t xml:space="preserve">Flood damage resistant siding can be innundated with water for several days and after drying out, can return to normal.  Wood, masonite and plywood siding may be permenantly damaged by water innundation and may require replacement. </t>
  </si>
  <si>
    <t>For example, wood porch columns in contact with the soil may be more adversley affected by storm events and may require more frequent repair or replacement.</t>
  </si>
  <si>
    <t>Permable or damaged foundations will more easily allow in flood water</t>
  </si>
  <si>
    <t>Vents and wall penetrations may serve as direct paths for floodwater to enter a building or site.</t>
  </si>
  <si>
    <t>Look in apartments, mechanical rooms, maintenace and management offices and storage areas.</t>
  </si>
  <si>
    <t>Most common locations are in basements and at first floors.</t>
  </si>
  <si>
    <t>Ask property manager or property maintenance staff if they have been at the property for years. If propert staff has not been on site for five years, ask regional or ownership personnel with longer experience with the property.</t>
  </si>
  <si>
    <t>Identify the elevator room locations and ask whether or not the elevator has a sump pump in the pit.</t>
  </si>
  <si>
    <t>Stone ballast is gravel installed above the waterproff membrane and can become airborne in high wind events.</t>
  </si>
  <si>
    <t>Shades, awnings and and overhangs block direct sunlight from entering living spaces and help reduce interior solar heat gain. Effective solutions block summer sun and allow winter sun (lower in the sky) to enter the living spaces and provide light and warmth.</t>
  </si>
  <si>
    <t>Mold is often found under sinks, on bathroom walls &amp; ceilings, in unventialted clothes or mechanical closets.</t>
  </si>
  <si>
    <t>Carbon monoxide (CO) detectors detect odorless CO that is a by-product of the combustion process in gas-fired furnaces, boilers and water heaters.</t>
  </si>
  <si>
    <t>Potable water storage can be sealed containers or water or collapsible food grade water containers that are filled prior to a storm event.</t>
  </si>
  <si>
    <t>Safe and convenient locations include filing cabinets above grade, in windowless storage rooms, away from plumbing pipes.</t>
  </si>
  <si>
    <t>Pest complaints include roaches, ants, rodents, bed bugs, etc.</t>
  </si>
  <si>
    <t>Sites with combined sanitary and storm sewer are at greater risk of experiencing flooding by raw sewage.  See: http://www.arcgis.com/apps/webappviewer/index.html?id=7796821c5b6a4166b4eae7f17d915a78&amp;extent=-8601958.9805,4694391.6523,-8546924.3202,4724737.1525,102100</t>
  </si>
  <si>
    <t xml:space="preserve">A cool roof is a reflective, light colored roof that reduces the amount of solar energy a building absorbs by reflecting the solar energy back into the atmosphere. Cool roofs can be a painted-on or membrane product and reduce the building’s cooling load and allowing the interior to remain comfortable longer in the event of a power outage on a hot day.  Cool roofs also reduce local heat island effects and as membranes, resist high winds better than ballasted roofs. </t>
  </si>
  <si>
    <t>Wind</t>
  </si>
  <si>
    <t>Combustion appliances must all be properly vented to the exterior to prevent combustion byproducts from entering the indoor air of apartments and common spaces. Properly vented clothes dryers prevent combustion products, lint, and dust from entering homes and causing respiratory issues or other health impairments.</t>
  </si>
  <si>
    <t>Properly Vent or Eliminate Combustion Appliances and Vent Clothes Dryers</t>
  </si>
  <si>
    <t xml:space="preserve">Emergency Management Manual </t>
  </si>
  <si>
    <t xml:space="preserve"> Emergency Mangement Manual </t>
  </si>
  <si>
    <t>Wayfinding Signs, Reflective Strips, and Emergency Lighting</t>
  </si>
  <si>
    <t>Wayfinding is signage instructing residents in how to safely evacuate a building by pointing the way to the nearest exit.  Wayfinding also includes signage indicating the location of fire extinguishers, first aid kits, and other emergency supplies.  In addition to code-required exit signs, add wayfinding maps and reflective strips on the edge of stairs and ramps to enable safe egress from the building.  To improve energy efficiency, swap out existing non-LED exit signs with low wattage LED signs. Install battery-powered emergency egress lighting if not currently in place.</t>
  </si>
  <si>
    <t>Building energy and water utility tracking and benchmarking allows the building operator to identify spikes in usage that may be related to maintenance concerns and to understand the highest usage and cost utilities for which to target building upgrades.  Benchmarking tools available include WegoWise, ENERGY STAR Portfolio Manager, and EnergyScoreCards.</t>
  </si>
  <si>
    <t>Replacing failing windows provides energy savings, thermal comfort, and passive resilience benefits.  Windows are typically due for replacement after 20-40 years of service.</t>
  </si>
  <si>
    <t>Frequency</t>
  </si>
  <si>
    <t>1 time per year</t>
  </si>
  <si>
    <t>5 or more times per year</t>
  </si>
  <si>
    <t>2-5 times per year</t>
  </si>
  <si>
    <t>less than 1 time per year</t>
  </si>
  <si>
    <t>Date of Last Occurrence</t>
  </si>
  <si>
    <t>Entryways should be lit by building, pole lights, or street lights.  Trees and other plantings should be cut back to allow light to reach walkways. Verify that exterior light fixtures are located along exterior walkways and at building entrances and exits.  Ask property management if lights are working.</t>
  </si>
  <si>
    <t>Directions</t>
  </si>
  <si>
    <t>Notes - More Information Needed</t>
  </si>
  <si>
    <t>Walk building entrance and exit walkways.  Look for flagstone or smooth brick surfaces that could be slippery when wet.</t>
  </si>
  <si>
    <t>Walk building entrance and exit walkways. Look for uneven, cracked, or displaced surfaces that could cause tripping.</t>
  </si>
  <si>
    <t>If each apartment has an air handler with a corresponding outside condensing unit, it is a distributed (split system). Buildings with central boilers/ chillers/ cooling towers and fan coil units in each apartment do not qualify  as distributed HVAC equipment.</t>
  </si>
  <si>
    <t>Look for windows that are damaged, have gaps when closed, or are falling apart or fogged (lost their seal).</t>
  </si>
  <si>
    <t>Reference Image</t>
  </si>
  <si>
    <t>NREL REopt Lite Analysis Results</t>
  </si>
  <si>
    <t>Recommended Battery Power (kW)</t>
  </si>
  <si>
    <t>Recommended Solar PV Installation Size (kW)</t>
  </si>
  <si>
    <t>Recommended Battery Capacity (kWh)</t>
  </si>
  <si>
    <t>Net Present Value ($)</t>
  </si>
  <si>
    <t>Average Resiliency (hours)</t>
  </si>
  <si>
    <t>Does the building have an existing solar PV system?</t>
  </si>
  <si>
    <t>Does the building have an existing battery backup system?</t>
  </si>
  <si>
    <t>Recommended Resilience Strategies</t>
  </si>
  <si>
    <t>Recommended Energy and Water Strategies</t>
  </si>
  <si>
    <t>Toilets</t>
  </si>
  <si>
    <t>Faucet Aerators</t>
  </si>
  <si>
    <t>Showerheads</t>
  </si>
  <si>
    <t>Irrigation</t>
  </si>
  <si>
    <t>Exterior Lighting</t>
  </si>
  <si>
    <t>Interior Common Area Lighting</t>
  </si>
  <si>
    <t>Apartment Lighting</t>
  </si>
  <si>
    <t>REFRIGERATORS</t>
  </si>
  <si>
    <t>Refrigerators</t>
  </si>
  <si>
    <t>Common Laundry</t>
  </si>
  <si>
    <t>Vending Machines</t>
  </si>
  <si>
    <t>Building Circulator Pumps</t>
  </si>
  <si>
    <t>Insulation in Attics/Roofs</t>
  </si>
  <si>
    <t>Insulation in Basements/Crawlspaces</t>
  </si>
  <si>
    <t>Insulation in Apartment Walls</t>
  </si>
  <si>
    <t>Windows</t>
  </si>
  <si>
    <t>Heating Equipment Replacement</t>
  </si>
  <si>
    <t>Heating Equipment Controls Adjustment</t>
  </si>
  <si>
    <t>Cooling/Heat Pumps/VRF</t>
  </si>
  <si>
    <t>DHW Equipment</t>
  </si>
  <si>
    <t>Common Ventilation</t>
  </si>
  <si>
    <t>Apartment Ventilation</t>
  </si>
  <si>
    <t>Combined Heat &amp; Power</t>
  </si>
  <si>
    <t>Solar Thermal</t>
  </si>
  <si>
    <t>Recommended Solar PV Strategy</t>
  </si>
  <si>
    <t>Recommended Solar Storage Strategy</t>
  </si>
  <si>
    <t>Resilience Goals - Residents</t>
  </si>
  <si>
    <t>Resilience Goals - Organization</t>
  </si>
  <si>
    <t>Protect Assets</t>
  </si>
  <si>
    <t>Maintain Business Continuity</t>
  </si>
  <si>
    <t>Look for supply grilles in apartment living area or bedrooms. Exhaust is often ducted from the kitchen and bathroom. Well balanced ventilation means that the supply and exhaust ventilation flows are at the same rate by design and when verified by flow rate testing.</t>
  </si>
  <si>
    <t>Does the building have an emergency management plan covering staff, residents, and business operations continuity?</t>
  </si>
  <si>
    <t>This sheet is intended for completion by an experienced energy auditor, which may be an individual from a third party energy auditing firm or a staff member with sufficient training and experience.</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</si>
</sst>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0.0%"/>
    <numFmt numFmtId="166" formatCode="_(* #,##0.0_);_(* \(#,##0.0\);_(* &quot;-&quot;??_);_(@_)"/>
    <numFmt numFmtId="167" formatCode="_(&quot;$&quot;* #,##0_);_(&quot;$&quot;* \(#,##0\);_(&quot;$&quot;* &quot;-&quot;??_);_(@_)"/>
    <numFmt numFmtId="168" formatCode="_(* #,##0_);_(* \(#,##0\);_(* &quot;-&quot;??_);_(@_)"/>
    <numFmt numFmtId="169" formatCode="0.000"/>
    <numFmt numFmtId="170" formatCode="0.0"/>
    <numFmt numFmtId="171" formatCode="&quot;$&quot;#,##0"/>
    <numFmt numFmtId="172" formatCode="&quot;$&quot;#,##0.00"/>
    <numFmt numFmtId="173" formatCode="0_);[Red]\(0\);;@"/>
    <numFmt numFmtId="174" formatCode="0%;0%;;@"/>
    <numFmt numFmtId="175" formatCode="0.0%;0.0%;;@"/>
  </numFmts>
  <fonts count="53">
    <font>
      <sz val="12"/>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b/>
      <sz val="10"/>
      <color indexed="81"/>
      <name val="Calibri"/>
      <family val="2"/>
    </font>
    <font>
      <sz val="8"/>
      <name val="Calibri"/>
      <family val="2"/>
    </font>
    <font>
      <sz val="12"/>
      <color rgb="FF3F3F76"/>
      <name val="Calibri"/>
      <family val="2"/>
      <scheme val="minor"/>
    </font>
    <font>
      <b/>
      <sz val="12"/>
      <color theme="1"/>
      <name val="Calibri"/>
      <family val="2"/>
      <scheme val="minor"/>
    </font>
    <font>
      <sz val="12"/>
      <color theme="0" tint="-0.499984740745262"/>
      <name val="Calibri"/>
      <family val="2"/>
      <scheme val="minor"/>
    </font>
    <font>
      <i/>
      <sz val="12"/>
      <color rgb="FF000000"/>
      <name val="Calibri"/>
      <family val="2"/>
      <scheme val="minor"/>
    </font>
    <font>
      <sz val="12"/>
      <color rgb="FF000000"/>
      <name val="Calibri"/>
      <family val="2"/>
      <scheme val="minor"/>
    </font>
    <font>
      <i/>
      <sz val="12"/>
      <color rgb="FFFF0000"/>
      <name val="Calibri"/>
      <family val="2"/>
      <scheme val="minor"/>
    </font>
    <font>
      <i/>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b/>
      <sz val="12"/>
      <color rgb="FF000000"/>
      <name val="Calibri"/>
      <family val="2"/>
      <charset val="204"/>
      <scheme val="minor"/>
    </font>
    <font>
      <sz val="12"/>
      <color rgb="FF9C6500"/>
      <name val="Calibri"/>
      <family val="2"/>
      <scheme val="minor"/>
    </font>
    <font>
      <b/>
      <sz val="12"/>
      <color rgb="FFFA7D00"/>
      <name val="Calibri"/>
      <family val="2"/>
      <scheme val="minor"/>
    </font>
    <font>
      <i/>
      <sz val="12"/>
      <color rgb="FF7F7F7F"/>
      <name val="Calibri"/>
      <family val="2"/>
      <scheme val="minor"/>
    </font>
    <font>
      <sz val="12"/>
      <name val="Calibri"/>
      <family val="2"/>
      <scheme val="minor"/>
    </font>
    <font>
      <sz val="11"/>
      <color theme="1"/>
      <name val="Calibri"/>
      <family val="2"/>
      <scheme val="minor"/>
    </font>
    <font>
      <i/>
      <sz val="10"/>
      <color theme="1"/>
      <name val="Calibri"/>
      <family val="2"/>
      <scheme val="minor"/>
    </font>
    <font>
      <i/>
      <sz val="12"/>
      <name val="Calibri"/>
      <family val="2"/>
      <scheme val="minor"/>
    </font>
    <font>
      <sz val="11"/>
      <color theme="1"/>
      <name val="Agency FB"/>
      <family val="2"/>
    </font>
    <font>
      <b/>
      <sz val="11"/>
      <color rgb="FFFA7D00"/>
      <name val="Agency FB"/>
      <family val="2"/>
    </font>
    <font>
      <b/>
      <sz val="11"/>
      <color rgb="FFFA7D00"/>
      <name val="Calibri"/>
      <family val="2"/>
      <scheme val="minor"/>
    </font>
    <font>
      <i/>
      <sz val="11"/>
      <color rgb="FF7F7F7F"/>
      <name val="Calibri"/>
      <family val="2"/>
      <scheme val="minor"/>
    </font>
    <font>
      <sz val="11"/>
      <color rgb="FF3F3F76"/>
      <name val="Agency FB"/>
      <family val="2"/>
    </font>
    <font>
      <sz val="11"/>
      <color rgb="FF9C6500"/>
      <name val="Calibri"/>
      <family val="2"/>
      <scheme val="minor"/>
    </font>
    <font>
      <sz val="10"/>
      <name val="Calibri"/>
      <family val="1"/>
      <scheme val="minor"/>
    </font>
    <font>
      <sz val="12"/>
      <color rgb="FF000000"/>
      <name val="Calibri"/>
      <family val="2"/>
      <charset val="134"/>
    </font>
    <font>
      <b/>
      <sz val="12"/>
      <name val="Calibri"/>
      <family val="2"/>
      <scheme val="minor"/>
    </font>
    <font>
      <b/>
      <i/>
      <sz val="12"/>
      <name val="Calibri"/>
      <family val="2"/>
      <scheme val="minor"/>
    </font>
    <font>
      <sz val="12"/>
      <name val="Times New Roman"/>
      <family val="1"/>
    </font>
    <font>
      <sz val="9"/>
      <color indexed="81"/>
      <name val="Tahoma"/>
      <family val="2"/>
    </font>
    <font>
      <i/>
      <sz val="12"/>
      <color theme="7" tint="-0.249977111117893"/>
      <name val="Calibri"/>
      <family val="2"/>
      <scheme val="minor"/>
    </font>
    <font>
      <b/>
      <i/>
      <sz val="11"/>
      <color indexed="81"/>
      <name val="Tahoma"/>
      <family val="2"/>
    </font>
    <font>
      <sz val="11"/>
      <color indexed="81"/>
      <name val="Tahoma"/>
      <family val="2"/>
    </font>
    <font>
      <i/>
      <sz val="11"/>
      <color indexed="81"/>
      <name val="Tahoma"/>
      <family val="2"/>
    </font>
    <font>
      <b/>
      <i/>
      <sz val="10"/>
      <color indexed="81"/>
      <name val="Tahoma"/>
      <family val="2"/>
    </font>
    <font>
      <b/>
      <sz val="10"/>
      <color indexed="81"/>
      <name val="Tahoma"/>
      <family val="2"/>
    </font>
    <font>
      <sz val="10"/>
      <color indexed="81"/>
      <name val="Tahoma"/>
      <family val="2"/>
    </font>
    <font>
      <b/>
      <i/>
      <sz val="12"/>
      <color indexed="81"/>
      <name val="Tahoma"/>
      <family val="2"/>
    </font>
    <font>
      <sz val="12"/>
      <color indexed="81"/>
      <name val="Tahoma"/>
      <family val="2"/>
    </font>
    <font>
      <b/>
      <sz val="11"/>
      <color indexed="81"/>
      <name val="Tahoma"/>
      <family val="2"/>
    </font>
    <font>
      <b/>
      <i/>
      <sz val="9"/>
      <color indexed="81"/>
      <name val="Tahoma"/>
      <family val="2"/>
    </font>
    <font>
      <b/>
      <sz val="9"/>
      <color indexed="81"/>
      <name val="Tahoma"/>
      <family val="2"/>
    </font>
    <font>
      <sz val="10"/>
      <color indexed="81"/>
      <name val="Calibri"/>
      <family val="2"/>
    </font>
    <font>
      <i/>
      <sz val="12"/>
      <color rgb="FF60497A"/>
      <name val="Calibri"/>
      <family val="2"/>
      <scheme val="minor"/>
    </font>
    <font>
      <b/>
      <sz val="10"/>
      <color rgb="FF000000"/>
      <name val="Calibri"/>
      <family val="2"/>
    </font>
    <font>
      <sz val="12"/>
      <color rgb="FFFF0000"/>
      <name val="Calibri"/>
      <family val="2"/>
      <scheme val="minor"/>
    </font>
    <font>
      <b/>
      <i/>
      <sz val="12"/>
      <color theme="1"/>
      <name val="Calibri"/>
      <family val="2"/>
      <scheme val="minor"/>
    </font>
  </fonts>
  <fills count="24">
    <fill>
      <patternFill patternType="none"/>
    </fill>
    <fill>
      <patternFill patternType="gray125"/>
    </fill>
    <fill>
      <patternFill patternType="solid">
        <fgColor rgb="FFFFCC99"/>
      </pattern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rgb="FFBFBFBF"/>
        <bgColor rgb="FF000000"/>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EB9C"/>
      </patternFill>
    </fill>
    <fill>
      <patternFill patternType="solid">
        <fgColor rgb="FFF2F2F2"/>
      </patternFill>
    </fill>
    <fill>
      <patternFill patternType="solid">
        <fgColor theme="7" tint="0.79998168889431442"/>
        <bgColor indexed="64"/>
      </patternFill>
    </fill>
    <fill>
      <patternFill patternType="solid">
        <fgColor theme="6" tint="0.79998168889431442"/>
        <bgColor theme="6" tint="0.79998168889431442"/>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tint="-0.249977111117893"/>
        <bgColor indexed="65"/>
      </patternFill>
    </fill>
    <fill>
      <patternFill patternType="solid">
        <fgColor theme="0" tint="-0.249977111117893"/>
        <bgColor rgb="FF000000"/>
      </patternFill>
    </fill>
    <fill>
      <patternFill patternType="solid">
        <fgColor rgb="FFD9D9D9"/>
        <bgColor rgb="FF000000"/>
      </patternFill>
    </fill>
    <fill>
      <patternFill patternType="solid">
        <fgColor rgb="FFDAEEF3"/>
        <bgColor rgb="FF000000"/>
      </patternFill>
    </fill>
    <fill>
      <patternFill patternType="solid">
        <fgColor rgb="FFEBF1DE"/>
        <bgColor rgb="FF000000"/>
      </patternFill>
    </fill>
  </fills>
  <borders count="95">
    <border>
      <left/>
      <right/>
      <top/>
      <bottom/>
      <diagonal/>
    </border>
    <border>
      <left style="medium">
        <color auto="1"/>
      </left>
      <right/>
      <top style="medium">
        <color auto="1"/>
      </top>
      <bottom style="double">
        <color auto="1"/>
      </bottom>
      <diagonal/>
    </border>
    <border>
      <left/>
      <right/>
      <top style="medium">
        <color auto="1"/>
      </top>
      <bottom style="double">
        <color auto="1"/>
      </bottom>
      <diagonal/>
    </border>
    <border>
      <left/>
      <right style="medium">
        <color auto="1"/>
      </right>
      <top style="medium">
        <color auto="1"/>
      </top>
      <bottom style="double">
        <color auto="1"/>
      </bottom>
      <diagonal/>
    </border>
    <border>
      <left/>
      <right style="medium">
        <color auto="1"/>
      </right>
      <top/>
      <bottom/>
      <diagonal/>
    </border>
    <border>
      <left/>
      <right style="medium">
        <color auto="1"/>
      </right>
      <top style="thin">
        <color auto="1"/>
      </top>
      <bottom style="thin">
        <color auto="1"/>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style="thin">
        <color auto="1"/>
      </left>
      <right/>
      <top style="thin">
        <color auto="1"/>
      </top>
      <bottom style="medium">
        <color auto="1"/>
      </bottom>
      <diagonal/>
    </border>
    <border>
      <left/>
      <right/>
      <top style="thin">
        <color auto="1"/>
      </top>
      <bottom style="thin">
        <color auto="1"/>
      </bottom>
      <diagonal/>
    </border>
    <border>
      <left style="medium">
        <color auto="1"/>
      </left>
      <right style="thin">
        <color auto="1"/>
      </right>
      <top/>
      <bottom style="medium">
        <color auto="1"/>
      </bottom>
      <diagonal/>
    </border>
    <border>
      <left/>
      <right style="medium">
        <color auto="1"/>
      </right>
      <top/>
      <bottom style="thin">
        <color auto="1"/>
      </bottom>
      <diagonal/>
    </border>
    <border>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double">
        <color auto="1"/>
      </top>
      <bottom style="medium">
        <color auto="1"/>
      </bottom>
      <diagonal/>
    </border>
    <border>
      <left/>
      <right style="medium">
        <color auto="1"/>
      </right>
      <top style="double">
        <color auto="1"/>
      </top>
      <bottom style="medium">
        <color auto="1"/>
      </bottom>
      <diagonal/>
    </border>
    <border>
      <left/>
      <right/>
      <top style="double">
        <color auto="1"/>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right/>
      <top style="medium">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style="double">
        <color auto="1"/>
      </top>
      <bottom style="thin">
        <color auto="1"/>
      </bottom>
      <diagonal/>
    </border>
    <border>
      <left style="medium">
        <color auto="1"/>
      </left>
      <right/>
      <top style="double">
        <color auto="1"/>
      </top>
      <bottom style="medium">
        <color auto="1"/>
      </bottom>
      <diagonal/>
    </border>
    <border>
      <left style="medium">
        <color auto="1"/>
      </left>
      <right/>
      <top/>
      <bottom style="thin">
        <color auto="1"/>
      </bottom>
      <diagonal/>
    </border>
    <border>
      <left style="thin">
        <color rgb="FF7F7F7F"/>
      </left>
      <right style="thin">
        <color rgb="FF7F7F7F"/>
      </right>
      <top style="thin">
        <color rgb="FF7F7F7F"/>
      </top>
      <bottom style="thin">
        <color rgb="FF7F7F7F"/>
      </bottom>
      <diagonal/>
    </border>
    <border>
      <left style="thin">
        <color rgb="FF7F7F7F"/>
      </left>
      <right style="thin">
        <color rgb="FF7F7F7F"/>
      </right>
      <top/>
      <bottom style="thin">
        <color rgb="FF7F7F7F"/>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thin">
        <color auto="1"/>
      </top>
      <bottom/>
      <diagonal/>
    </border>
    <border>
      <left/>
      <right style="medium">
        <color auto="1"/>
      </right>
      <top style="thin">
        <color auto="1"/>
      </top>
      <bottom/>
      <diagonal/>
    </border>
    <border>
      <left style="thin">
        <color auto="1"/>
      </left>
      <right/>
      <top/>
      <bottom/>
      <diagonal/>
    </border>
    <border>
      <left style="thin">
        <color auto="1"/>
      </left>
      <right style="medium">
        <color auto="1"/>
      </right>
      <top/>
      <bottom style="thin">
        <color auto="1"/>
      </bottom>
      <diagonal/>
    </border>
    <border>
      <left style="medium">
        <color auto="1"/>
      </left>
      <right/>
      <top style="thin">
        <color auto="1"/>
      </top>
      <bottom/>
      <diagonal/>
    </border>
    <border>
      <left style="medium">
        <color auto="1"/>
      </left>
      <right/>
      <top style="medium">
        <color auto="1"/>
      </top>
      <bottom/>
      <diagonal/>
    </border>
    <border>
      <left/>
      <right/>
      <top style="thin">
        <color auto="1"/>
      </top>
      <bottom style="medium">
        <color auto="1"/>
      </bottom>
      <diagonal/>
    </border>
    <border>
      <left style="thin">
        <color auto="1"/>
      </left>
      <right/>
      <top/>
      <bottom style="medium">
        <color auto="1"/>
      </bottom>
      <diagonal/>
    </border>
    <border>
      <left style="thin">
        <color auto="1"/>
      </left>
      <right/>
      <top style="medium">
        <color auto="1"/>
      </top>
      <bottom style="thin">
        <color auto="1"/>
      </bottom>
      <diagonal/>
    </border>
    <border>
      <left style="thin">
        <color auto="1"/>
      </left>
      <right style="thin">
        <color auto="1"/>
      </right>
      <top style="thin">
        <color auto="1"/>
      </top>
      <bottom/>
      <diagonal/>
    </border>
    <border>
      <left/>
      <right/>
      <top style="medium">
        <color auto="1"/>
      </top>
      <bottom/>
      <diagonal/>
    </border>
    <border>
      <left style="medium">
        <color auto="1"/>
      </left>
      <right/>
      <top style="thin">
        <color auto="1"/>
      </top>
      <bottom style="medium">
        <color auto="1"/>
      </bottom>
      <diagonal/>
    </border>
    <border>
      <left style="thin">
        <color auto="1"/>
      </left>
      <right style="medium">
        <color auto="1"/>
      </right>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style="medium">
        <color auto="1"/>
      </bottom>
      <diagonal/>
    </border>
    <border>
      <left/>
      <right style="medium">
        <color auto="1"/>
      </right>
      <top style="medium">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medium">
        <color auto="1"/>
      </right>
      <top style="medium">
        <color auto="1"/>
      </top>
      <bottom/>
      <diagonal/>
    </border>
    <border>
      <left/>
      <right/>
      <top style="medium">
        <color auto="1"/>
      </top>
      <bottom style="hair">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right style="thin">
        <color auto="1"/>
      </right>
      <top/>
      <bottom style="thin">
        <color auto="1"/>
      </bottom>
      <diagonal/>
    </border>
    <border>
      <left/>
      <right/>
      <top/>
      <bottom style="hair">
        <color auto="1"/>
      </bottom>
      <diagonal/>
    </border>
    <border>
      <left/>
      <right/>
      <top style="hair">
        <color auto="1"/>
      </top>
      <bottom/>
      <diagonal/>
    </border>
    <border>
      <left/>
      <right style="medium">
        <color auto="1"/>
      </right>
      <top style="hair">
        <color auto="1"/>
      </top>
      <bottom/>
      <diagonal/>
    </border>
    <border>
      <left style="medium">
        <color auto="1"/>
      </left>
      <right/>
      <top style="hair">
        <color auto="1"/>
      </top>
      <bottom/>
      <diagonal/>
    </border>
    <border>
      <left style="thin">
        <color auto="1"/>
      </left>
      <right style="hair">
        <color auto="1"/>
      </right>
      <top style="medium">
        <color auto="1"/>
      </top>
      <bottom/>
      <diagonal/>
    </border>
    <border>
      <left style="hair">
        <color auto="1"/>
      </left>
      <right style="medium">
        <color auto="1"/>
      </right>
      <top style="medium">
        <color auto="1"/>
      </top>
      <bottom/>
      <diagonal/>
    </border>
    <border>
      <left style="thin">
        <color auto="1"/>
      </left>
      <right style="hair">
        <color auto="1"/>
      </right>
      <top/>
      <bottom/>
      <diagonal/>
    </border>
    <border>
      <left style="hair">
        <color auto="1"/>
      </left>
      <right style="medium">
        <color auto="1"/>
      </right>
      <top/>
      <bottom/>
      <diagonal/>
    </border>
    <border>
      <left style="thin">
        <color auto="1"/>
      </left>
      <right style="hair">
        <color auto="1"/>
      </right>
      <top/>
      <bottom style="medium">
        <color auto="1"/>
      </bottom>
      <diagonal/>
    </border>
    <border>
      <left style="hair">
        <color auto="1"/>
      </left>
      <right style="medium">
        <color auto="1"/>
      </right>
      <top/>
      <bottom style="medium">
        <color auto="1"/>
      </bottom>
      <diagonal/>
    </border>
    <border>
      <left style="thin">
        <color auto="1"/>
      </left>
      <right style="medium">
        <color auto="1"/>
      </right>
      <top/>
      <bottom/>
      <diagonal/>
    </border>
    <border>
      <left style="thin">
        <color auto="1"/>
      </left>
      <right style="thin">
        <color auto="1"/>
      </right>
      <top/>
      <bottom style="medium">
        <color auto="1"/>
      </bottom>
      <diagonal/>
    </border>
    <border>
      <left style="medium">
        <color auto="1"/>
      </left>
      <right style="medium">
        <color auto="1"/>
      </right>
      <top/>
      <bottom/>
      <diagonal/>
    </border>
    <border>
      <left/>
      <right style="thin">
        <color auto="1"/>
      </right>
      <top style="medium">
        <color auto="1"/>
      </top>
      <bottom style="thin">
        <color auto="1"/>
      </bottom>
      <diagonal/>
    </border>
    <border>
      <left style="thin">
        <color rgb="FF7F7F7F"/>
      </left>
      <right/>
      <top style="thin">
        <color rgb="FF7F7F7F"/>
      </top>
      <bottom style="thin">
        <color rgb="FF7F7F7F"/>
      </bottom>
      <diagonal/>
    </border>
    <border>
      <left style="thin">
        <color rgb="FF7F7F7F"/>
      </left>
      <right/>
      <top/>
      <bottom style="thin">
        <color rgb="FF7F7F7F"/>
      </bottom>
      <diagonal/>
    </border>
    <border>
      <left style="medium">
        <color auto="1"/>
      </left>
      <right style="medium">
        <color auto="1"/>
      </right>
      <top style="medium">
        <color auto="1"/>
      </top>
      <bottom style="medium">
        <color auto="1"/>
      </bottom>
      <diagonal/>
    </border>
    <border>
      <left style="thin">
        <color theme="1" tint="0.499984740745262"/>
      </left>
      <right style="thin">
        <color theme="1" tint="0.499984740745262"/>
      </right>
      <top style="thin">
        <color auto="1"/>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auto="1"/>
      </bottom>
      <diagonal/>
    </border>
    <border>
      <left style="thin">
        <color auto="1"/>
      </left>
      <right style="medium">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thin">
        <color auto="1"/>
      </left>
      <right style="medium">
        <color indexed="64"/>
      </right>
      <top style="double">
        <color auto="1"/>
      </top>
      <bottom style="thin">
        <color auto="1"/>
      </bottom>
      <diagonal/>
    </border>
    <border>
      <left style="thin">
        <color auto="1"/>
      </left>
      <right style="thin">
        <color auto="1"/>
      </right>
      <top style="double">
        <color auto="1"/>
      </top>
      <bottom style="thin">
        <color auto="1"/>
      </bottom>
      <diagonal/>
    </border>
    <border>
      <left/>
      <right style="medium">
        <color auto="1"/>
      </right>
      <top style="double">
        <color auto="1"/>
      </top>
      <bottom style="thin">
        <color auto="1"/>
      </bottom>
      <diagonal/>
    </border>
  </borders>
  <cellStyleXfs count="447">
    <xf numFmtId="0" fontId="0" fillId="0" borderId="0"/>
    <xf numFmtId="0" fontId="6" fillId="2" borderId="39"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0" fontId="21" fillId="0" borderId="0"/>
    <xf numFmtId="9" fontId="21"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3" fillId="0" borderId="0"/>
    <xf numFmtId="0" fontId="19" fillId="0" borderId="0" applyNumberForma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24" fillId="13" borderId="0" applyNumberFormat="0" applyBorder="0" applyAlignment="0" applyProtection="0"/>
    <xf numFmtId="0" fontId="18" fillId="11" borderId="39" applyNumberFormat="0" applyAlignment="0" applyProtection="0"/>
    <xf numFmtId="0" fontId="25" fillId="11" borderId="39" applyNumberFormat="0" applyAlignment="0" applyProtection="0"/>
    <xf numFmtId="0" fontId="26" fillId="11" borderId="39" applyNumberFormat="0" applyAlignment="0" applyProtection="0"/>
    <xf numFmtId="0" fontId="27" fillId="0" borderId="0" applyNumberFormat="0" applyFill="0" applyBorder="0" applyAlignment="0" applyProtection="0"/>
    <xf numFmtId="0" fontId="28" fillId="2" borderId="39" applyNumberFormat="0" applyAlignment="0" applyProtection="0"/>
    <xf numFmtId="0" fontId="17" fillId="10" borderId="0" applyNumberFormat="0" applyBorder="0" applyAlignment="0" applyProtection="0"/>
    <xf numFmtId="0" fontId="29" fillId="10" borderId="0" applyNumberFormat="0" applyBorder="0" applyAlignment="0" applyProtection="0"/>
    <xf numFmtId="0" fontId="3" fillId="0" borderId="0"/>
    <xf numFmtId="0" fontId="30" fillId="0" borderId="0"/>
    <xf numFmtId="0" fontId="31" fillId="0" borderId="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9" fontId="1" fillId="0" borderId="0" applyFont="0" applyFill="0" applyBorder="0" applyAlignment="0" applyProtection="0"/>
    <xf numFmtId="0" fontId="1" fillId="0" borderId="0"/>
    <xf numFmtId="0" fontId="2" fillId="0" borderId="0"/>
    <xf numFmtId="43" fontId="1" fillId="0" borderId="0" applyFont="0" applyFill="0" applyBorder="0" applyAlignment="0" applyProtection="0"/>
    <xf numFmtId="9" fontId="1" fillId="0" borderId="0" applyFont="0" applyFill="0" applyBorder="0" applyAlignment="0" applyProtection="0"/>
  </cellStyleXfs>
  <cellXfs count="790">
    <xf numFmtId="0" fontId="0" fillId="0" borderId="0" xfId="0"/>
    <xf numFmtId="0" fontId="0" fillId="0" borderId="0" xfId="0" applyAlignment="1">
      <alignment vertical="top"/>
    </xf>
    <xf numFmtId="0" fontId="0" fillId="0" borderId="0" xfId="0" applyFill="1" applyBorder="1" applyAlignment="1">
      <alignment vertical="top"/>
    </xf>
    <xf numFmtId="0" fontId="0" fillId="3" borderId="3" xfId="0" applyFill="1" applyBorder="1" applyAlignment="1">
      <alignment vertical="top"/>
    </xf>
    <xf numFmtId="0" fontId="0" fillId="0" borderId="0" xfId="0" applyBorder="1"/>
    <xf numFmtId="0" fontId="0" fillId="0" borderId="0" xfId="0" applyFont="1" applyBorder="1" applyAlignment="1">
      <alignment vertical="top"/>
    </xf>
    <xf numFmtId="0" fontId="0" fillId="3" borderId="2" xfId="0" applyFill="1" applyBorder="1" applyAlignment="1">
      <alignment vertical="top"/>
    </xf>
    <xf numFmtId="0" fontId="0" fillId="4" borderId="17" xfId="0" applyNumberFormat="1" applyFill="1" applyBorder="1" applyAlignment="1">
      <alignment vertical="top"/>
    </xf>
    <xf numFmtId="2" fontId="0" fillId="3" borderId="13" xfId="0" applyNumberFormat="1" applyFill="1" applyBorder="1" applyAlignment="1" applyProtection="1">
      <alignment vertical="top" wrapText="1"/>
      <protection locked="0"/>
    </xf>
    <xf numFmtId="0" fontId="0" fillId="0" borderId="0" xfId="0" applyAlignment="1">
      <alignment horizontal="left" vertical="top" wrapText="1"/>
    </xf>
    <xf numFmtId="0" fontId="0" fillId="0" borderId="0" xfId="0" applyAlignment="1">
      <alignment horizontal="left" vertical="top"/>
    </xf>
    <xf numFmtId="0" fontId="6" fillId="5" borderId="39" xfId="1" applyFill="1" applyAlignment="1">
      <alignment horizontal="left" vertical="top"/>
    </xf>
    <xf numFmtId="0" fontId="0" fillId="0" borderId="23" xfId="0" applyBorder="1" applyAlignment="1">
      <alignment horizontal="left" vertical="top"/>
    </xf>
    <xf numFmtId="0" fontId="0" fillId="0" borderId="24" xfId="0" applyBorder="1" applyAlignment="1">
      <alignment horizontal="left" vertical="top"/>
    </xf>
    <xf numFmtId="0" fontId="11" fillId="0" borderId="0" xfId="0" applyFont="1" applyAlignment="1">
      <alignment horizontal="left" vertical="top"/>
    </xf>
    <xf numFmtId="0" fontId="6" fillId="5" borderId="40" xfId="1" applyFill="1" applyBorder="1" applyAlignment="1">
      <alignment horizontal="left" vertical="top"/>
    </xf>
    <xf numFmtId="0" fontId="6" fillId="6" borderId="40" xfId="0" applyFont="1" applyFill="1" applyBorder="1" applyAlignment="1">
      <alignment horizontal="left" vertical="top"/>
    </xf>
    <xf numFmtId="0" fontId="0" fillId="0" borderId="22" xfId="0" applyFont="1" applyBorder="1" applyAlignment="1">
      <alignment horizontal="left" vertical="top"/>
    </xf>
    <xf numFmtId="164" fontId="0" fillId="3" borderId="21" xfId="0" applyNumberFormat="1" applyFill="1" applyBorder="1" applyAlignment="1" applyProtection="1">
      <alignment vertical="top" wrapText="1"/>
    </xf>
    <xf numFmtId="0" fontId="0" fillId="3" borderId="2" xfId="0" applyFill="1" applyBorder="1" applyAlignment="1">
      <alignment vertical="top"/>
    </xf>
    <xf numFmtId="0" fontId="8" fillId="3" borderId="25" xfId="0" applyFont="1" applyFill="1" applyBorder="1" applyAlignment="1">
      <alignment horizontal="left" vertical="top"/>
    </xf>
    <xf numFmtId="0" fontId="8" fillId="3" borderId="28" xfId="0" applyFont="1" applyFill="1" applyBorder="1" applyAlignment="1">
      <alignment horizontal="left" vertical="top"/>
    </xf>
    <xf numFmtId="0" fontId="7" fillId="0" borderId="0" xfId="0" applyFont="1" applyAlignment="1">
      <alignment horizontal="left" vertical="top"/>
    </xf>
    <xf numFmtId="0" fontId="9" fillId="0" borderId="0" xfId="0" applyFont="1" applyAlignment="1">
      <alignment horizontal="left" vertical="top"/>
    </xf>
    <xf numFmtId="0" fontId="12" fillId="0" borderId="0" xfId="0" applyFont="1" applyAlignment="1">
      <alignment horizontal="left" vertical="top"/>
    </xf>
    <xf numFmtId="2" fontId="0" fillId="3" borderId="20" xfId="0" applyNumberFormat="1" applyFill="1" applyBorder="1" applyAlignment="1" applyProtection="1">
      <alignment vertical="top" wrapText="1"/>
      <protection locked="0"/>
    </xf>
    <xf numFmtId="0" fontId="0" fillId="0" borderId="0" xfId="0" applyFill="1" applyBorder="1"/>
    <xf numFmtId="164" fontId="0" fillId="0" borderId="0" xfId="0" applyNumberFormat="1" applyFill="1" applyBorder="1" applyAlignment="1" applyProtection="1">
      <alignment vertical="top" wrapText="1"/>
      <protection locked="0"/>
    </xf>
    <xf numFmtId="0" fontId="0" fillId="0" borderId="0" xfId="0" applyAlignment="1">
      <alignment wrapText="1"/>
    </xf>
    <xf numFmtId="0" fontId="0" fillId="3" borderId="2" xfId="0" applyFill="1" applyBorder="1" applyAlignment="1">
      <alignment horizontal="left" vertical="top" wrapText="1"/>
    </xf>
    <xf numFmtId="0" fontId="8" fillId="0" borderId="0" xfId="0" applyFont="1" applyFill="1" applyBorder="1" applyAlignment="1">
      <alignment horizontal="left" vertical="top" wrapText="1"/>
    </xf>
    <xf numFmtId="164" fontId="0" fillId="8" borderId="22" xfId="0" applyNumberFormat="1" applyFill="1" applyBorder="1" applyAlignment="1">
      <alignment horizontal="left" vertical="top"/>
    </xf>
    <xf numFmtId="164" fontId="0" fillId="0" borderId="22" xfId="0" applyNumberFormat="1" applyFill="1" applyBorder="1" applyAlignment="1">
      <alignment horizontal="left" vertical="top"/>
    </xf>
    <xf numFmtId="49" fontId="0" fillId="0" borderId="0" xfId="0" applyNumberFormat="1" applyAlignment="1">
      <alignment horizontal="left"/>
    </xf>
    <xf numFmtId="49" fontId="0" fillId="0" borderId="0" xfId="0" applyNumberFormat="1"/>
    <xf numFmtId="49" fontId="0" fillId="0" borderId="0" xfId="0" applyNumberFormat="1" applyFont="1" applyBorder="1" applyAlignment="1">
      <alignment horizontal="left" vertical="top"/>
    </xf>
    <xf numFmtId="49" fontId="0" fillId="0" borderId="0" xfId="0" applyNumberFormat="1" applyFont="1" applyFill="1" applyBorder="1" applyAlignment="1">
      <alignment horizontal="left" vertical="top"/>
    </xf>
    <xf numFmtId="49" fontId="0" fillId="0" borderId="0" xfId="0" applyNumberFormat="1" applyBorder="1" applyAlignment="1">
      <alignment horizontal="left"/>
    </xf>
    <xf numFmtId="0" fontId="0" fillId="0" borderId="0" xfId="0" applyNumberFormat="1" applyAlignment="1">
      <alignment horizontal="left"/>
    </xf>
    <xf numFmtId="0" fontId="0" fillId="3" borderId="2" xfId="0" applyNumberFormat="1" applyFill="1" applyBorder="1" applyAlignment="1">
      <alignment horizontal="left" vertical="top"/>
    </xf>
    <xf numFmtId="0" fontId="0" fillId="3" borderId="21" xfId="0" applyNumberFormat="1" applyFill="1" applyBorder="1" applyAlignment="1" applyProtection="1">
      <alignment horizontal="left" vertical="top" wrapText="1"/>
    </xf>
    <xf numFmtId="0" fontId="0" fillId="0" borderId="0" xfId="0" applyFont="1" applyFill="1" applyBorder="1" applyAlignment="1">
      <alignment vertical="top"/>
    </xf>
    <xf numFmtId="0" fontId="16" fillId="0" borderId="0" xfId="0" applyFont="1" applyAlignment="1">
      <alignment horizontal="left" vertical="top"/>
    </xf>
    <xf numFmtId="0" fontId="10" fillId="0" borderId="0" xfId="0" applyFont="1" applyAlignment="1">
      <alignment horizontal="left" vertical="top"/>
    </xf>
    <xf numFmtId="0" fontId="0" fillId="3" borderId="2" xfId="0" applyFill="1" applyBorder="1" applyAlignment="1">
      <alignment horizontal="left" vertical="top"/>
    </xf>
    <xf numFmtId="0" fontId="0" fillId="0" borderId="0" xfId="0" applyFont="1" applyFill="1" applyAlignment="1">
      <alignment horizontal="left" vertical="top"/>
    </xf>
    <xf numFmtId="0" fontId="0" fillId="3" borderId="2" xfId="0" applyFill="1" applyBorder="1" applyAlignment="1">
      <alignment vertical="top"/>
    </xf>
    <xf numFmtId="0" fontId="23" fillId="9" borderId="4" xfId="213" applyFont="1" applyFill="1" applyBorder="1" applyAlignment="1" applyProtection="1">
      <alignment horizontal="left" vertical="center"/>
    </xf>
    <xf numFmtId="0" fontId="23" fillId="9" borderId="7" xfId="213" applyFont="1" applyFill="1" applyBorder="1" applyAlignment="1" applyProtection="1">
      <alignment horizontal="left" vertical="center"/>
    </xf>
    <xf numFmtId="0" fontId="8" fillId="0" borderId="0" xfId="0" applyFont="1"/>
    <xf numFmtId="0" fontId="0" fillId="0" borderId="19" xfId="0" applyBorder="1"/>
    <xf numFmtId="49" fontId="0" fillId="4" borderId="0" xfId="0" applyNumberFormat="1" applyFill="1" applyAlignment="1">
      <alignment horizontal="left"/>
    </xf>
    <xf numFmtId="49" fontId="0" fillId="0" borderId="0" xfId="0" applyNumberFormat="1" applyFill="1" applyAlignment="1">
      <alignment horizontal="left"/>
    </xf>
    <xf numFmtId="49" fontId="0" fillId="4" borderId="0" xfId="0" applyNumberFormat="1" applyFont="1" applyFill="1" applyBorder="1" applyAlignment="1">
      <alignment horizontal="left" vertical="top"/>
    </xf>
    <xf numFmtId="49" fontId="0" fillId="0" borderId="2" xfId="0" applyNumberFormat="1" applyFill="1" applyBorder="1" applyAlignment="1">
      <alignment vertical="top"/>
    </xf>
    <xf numFmtId="0" fontId="0" fillId="0" borderId="10" xfId="0" applyFont="1" applyBorder="1" applyAlignment="1">
      <alignment horizontal="left" vertical="top"/>
    </xf>
    <xf numFmtId="0" fontId="6" fillId="5" borderId="81" xfId="1" applyFill="1" applyBorder="1" applyAlignment="1">
      <alignment horizontal="left" vertical="top"/>
    </xf>
    <xf numFmtId="0" fontId="6" fillId="5" borderId="82" xfId="1" applyFill="1" applyBorder="1" applyAlignment="1">
      <alignment horizontal="left" vertical="top"/>
    </xf>
    <xf numFmtId="0" fontId="6" fillId="5" borderId="84" xfId="1" applyFill="1" applyBorder="1" applyAlignment="1">
      <alignment horizontal="left" vertical="top"/>
    </xf>
    <xf numFmtId="0" fontId="6" fillId="5" borderId="85" xfId="1" applyFill="1" applyBorder="1" applyAlignment="1">
      <alignment horizontal="left" vertical="top"/>
    </xf>
    <xf numFmtId="0" fontId="6" fillId="5" borderId="86" xfId="1" applyFill="1" applyBorder="1" applyAlignment="1">
      <alignment horizontal="left" vertical="top"/>
    </xf>
    <xf numFmtId="0" fontId="10" fillId="0" borderId="22" xfId="0" applyFont="1" applyBorder="1" applyAlignment="1">
      <alignment horizontal="left" vertical="top"/>
    </xf>
    <xf numFmtId="0" fontId="0" fillId="4" borderId="0" xfId="0" applyFill="1"/>
    <xf numFmtId="0" fontId="0" fillId="0" borderId="0" xfId="0" applyFill="1"/>
    <xf numFmtId="0" fontId="0" fillId="0" borderId="0" xfId="0" applyFill="1" applyBorder="1" applyAlignment="1" applyProtection="1">
      <alignment vertical="top" wrapText="1"/>
      <protection locked="0"/>
    </xf>
    <xf numFmtId="0" fontId="10" fillId="0" borderId="0" xfId="0" applyFont="1" applyFill="1" applyBorder="1" applyAlignment="1" applyProtection="1">
      <alignment horizontal="left" vertical="top"/>
      <protection locked="0"/>
    </xf>
    <xf numFmtId="0" fontId="16" fillId="0" borderId="0" xfId="0" applyFont="1" applyFill="1" applyBorder="1" applyAlignment="1" applyProtection="1">
      <alignment horizontal="left" vertical="top"/>
      <protection locked="0"/>
    </xf>
    <xf numFmtId="1" fontId="0" fillId="3" borderId="13" xfId="0" applyNumberFormat="1" applyFill="1" applyBorder="1" applyAlignment="1" applyProtection="1">
      <alignment vertical="top" wrapText="1"/>
      <protection locked="0"/>
    </xf>
    <xf numFmtId="0" fontId="20" fillId="0" borderId="0" xfId="0" applyFont="1" applyProtection="1">
      <protection hidden="1"/>
    </xf>
    <xf numFmtId="2" fontId="20" fillId="0" borderId="0" xfId="0" applyNumberFormat="1" applyFont="1" applyProtection="1">
      <protection hidden="1"/>
    </xf>
    <xf numFmtId="0" fontId="20" fillId="0" borderId="0" xfId="0" applyFont="1" applyAlignment="1" applyProtection="1">
      <alignment horizontal="center" vertical="center"/>
      <protection hidden="1"/>
    </xf>
    <xf numFmtId="0" fontId="20" fillId="0" borderId="0" xfId="0" applyFont="1" applyAlignment="1" applyProtection="1">
      <alignment horizontal="center"/>
      <protection hidden="1"/>
    </xf>
    <xf numFmtId="0" fontId="20" fillId="0" borderId="0" xfId="0" applyFont="1" applyAlignment="1" applyProtection="1">
      <alignment vertical="center"/>
      <protection hidden="1"/>
    </xf>
    <xf numFmtId="0" fontId="20" fillId="14" borderId="0" xfId="0" applyFont="1" applyFill="1" applyAlignment="1" applyProtection="1">
      <alignment horizontal="center" vertical="center"/>
      <protection hidden="1"/>
    </xf>
    <xf numFmtId="0" fontId="20" fillId="14" borderId="0" xfId="0" applyFont="1" applyFill="1" applyAlignment="1" applyProtection="1">
      <alignment vertical="center"/>
      <protection hidden="1"/>
    </xf>
    <xf numFmtId="0" fontId="20" fillId="14" borderId="0" xfId="0" applyFont="1" applyFill="1" applyProtection="1">
      <protection hidden="1"/>
    </xf>
    <xf numFmtId="2" fontId="20" fillId="14" borderId="23" xfId="0" applyNumberFormat="1" applyFont="1" applyFill="1" applyBorder="1" applyAlignment="1" applyProtection="1">
      <alignment horizontal="center" vertical="center"/>
      <protection hidden="1"/>
    </xf>
    <xf numFmtId="164" fontId="20" fillId="14" borderId="23" xfId="0" applyNumberFormat="1" applyFont="1" applyFill="1" applyBorder="1" applyAlignment="1" applyProtection="1">
      <alignment horizontal="center" vertical="center"/>
      <protection hidden="1"/>
    </xf>
    <xf numFmtId="164" fontId="20" fillId="14" borderId="23" xfId="0" applyNumberFormat="1" applyFont="1" applyFill="1" applyBorder="1" applyAlignment="1" applyProtection="1">
      <alignment horizontal="left" vertical="center"/>
      <protection hidden="1"/>
    </xf>
    <xf numFmtId="173" fontId="20" fillId="14" borderId="23" xfId="0" applyNumberFormat="1" applyFont="1" applyFill="1" applyBorder="1" applyAlignment="1" applyProtection="1">
      <alignment horizontal="center" vertical="center"/>
      <protection hidden="1"/>
    </xf>
    <xf numFmtId="164" fontId="20" fillId="14" borderId="22" xfId="0" applyNumberFormat="1" applyFont="1" applyFill="1" applyBorder="1" applyAlignment="1" applyProtection="1">
      <alignment horizontal="left" vertical="center"/>
      <protection hidden="1"/>
    </xf>
    <xf numFmtId="173" fontId="20" fillId="14" borderId="22" xfId="0" applyNumberFormat="1" applyFont="1" applyFill="1" applyBorder="1" applyAlignment="1" applyProtection="1">
      <alignment horizontal="center" vertical="center"/>
      <protection hidden="1"/>
    </xf>
    <xf numFmtId="164" fontId="20" fillId="14" borderId="0" xfId="0" applyNumberFormat="1" applyFont="1" applyFill="1" applyBorder="1" applyAlignment="1" applyProtection="1">
      <alignment horizontal="center" vertical="center"/>
      <protection hidden="1"/>
    </xf>
    <xf numFmtId="0" fontId="20" fillId="14" borderId="0" xfId="0" applyFont="1" applyFill="1" applyBorder="1" applyProtection="1">
      <protection hidden="1"/>
    </xf>
    <xf numFmtId="2" fontId="20" fillId="14" borderId="22" xfId="0" applyNumberFormat="1" applyFont="1" applyFill="1" applyBorder="1" applyAlignment="1" applyProtection="1">
      <alignment horizontal="center" vertical="center"/>
      <protection hidden="1"/>
    </xf>
    <xf numFmtId="164" fontId="20" fillId="14" borderId="22" xfId="0" applyNumberFormat="1" applyFont="1" applyFill="1" applyBorder="1" applyAlignment="1" applyProtection="1">
      <alignment horizontal="center" vertical="center"/>
      <protection hidden="1"/>
    </xf>
    <xf numFmtId="164" fontId="20" fillId="14" borderId="52" xfId="0" applyNumberFormat="1" applyFont="1" applyFill="1" applyBorder="1" applyAlignment="1" applyProtection="1">
      <alignment horizontal="left" vertical="center"/>
      <protection hidden="1"/>
    </xf>
    <xf numFmtId="164" fontId="20" fillId="14" borderId="52" xfId="0" applyNumberFormat="1" applyFont="1" applyFill="1" applyBorder="1" applyAlignment="1" applyProtection="1">
      <alignment horizontal="center" vertical="center"/>
      <protection hidden="1"/>
    </xf>
    <xf numFmtId="0" fontId="20" fillId="0" borderId="0" xfId="0" applyFont="1" applyFill="1" applyBorder="1" applyAlignment="1" applyProtection="1">
      <alignment horizontal="center" vertical="center"/>
      <protection hidden="1"/>
    </xf>
    <xf numFmtId="0" fontId="20" fillId="0" borderId="0" xfId="0" applyFont="1" applyFill="1" applyBorder="1" applyProtection="1">
      <protection hidden="1"/>
    </xf>
    <xf numFmtId="0" fontId="0" fillId="0" borderId="0" xfId="0" applyFont="1" applyProtection="1">
      <protection hidden="1"/>
    </xf>
    <xf numFmtId="0" fontId="0" fillId="0" borderId="0" xfId="0" applyFont="1" applyAlignment="1" applyProtection="1">
      <alignment horizontal="center" vertical="center"/>
      <protection hidden="1"/>
    </xf>
    <xf numFmtId="0" fontId="7" fillId="0" borderId="0" xfId="0" applyFont="1" applyAlignment="1" applyProtection="1">
      <alignment horizontal="left" vertical="top"/>
      <protection hidden="1"/>
    </xf>
    <xf numFmtId="0" fontId="0" fillId="0" borderId="0" xfId="0" applyFont="1" applyFill="1" applyAlignment="1" applyProtection="1">
      <alignment horizontal="left" vertical="top"/>
      <protection hidden="1"/>
    </xf>
    <xf numFmtId="0" fontId="0" fillId="0" borderId="0" xfId="0" applyFont="1" applyAlignment="1" applyProtection="1">
      <alignment horizontal="left" vertical="top"/>
      <protection hidden="1"/>
    </xf>
    <xf numFmtId="0" fontId="12" fillId="0" borderId="0" xfId="0" applyFont="1" applyAlignment="1" applyProtection="1">
      <alignment horizontal="left" vertical="top"/>
      <protection hidden="1"/>
    </xf>
    <xf numFmtId="0" fontId="32" fillId="0" borderId="0" xfId="0" applyFont="1" applyFill="1" applyBorder="1" applyAlignment="1" applyProtection="1">
      <alignment horizontal="center" vertical="center"/>
      <protection hidden="1"/>
    </xf>
    <xf numFmtId="0" fontId="32" fillId="0" borderId="0" xfId="0" applyFont="1" applyFill="1" applyBorder="1" applyAlignment="1" applyProtection="1">
      <alignment vertical="center"/>
      <protection hidden="1"/>
    </xf>
    <xf numFmtId="0" fontId="12" fillId="0" borderId="0" xfId="0" applyFont="1" applyAlignment="1" applyProtection="1">
      <alignment horizontal="center"/>
      <protection hidden="1"/>
    </xf>
    <xf numFmtId="0" fontId="20" fillId="9" borderId="25" xfId="0" applyFont="1" applyFill="1" applyBorder="1" applyAlignment="1" applyProtection="1">
      <alignment horizontal="right" vertical="center"/>
      <protection hidden="1"/>
    </xf>
    <xf numFmtId="49" fontId="20" fillId="0" borderId="0" xfId="1" applyNumberFormat="1" applyFont="1" applyFill="1" applyBorder="1" applyAlignment="1" applyProtection="1">
      <alignment vertical="top" wrapText="1"/>
      <protection hidden="1"/>
    </xf>
    <xf numFmtId="0" fontId="23" fillId="0" borderId="0" xfId="0" applyFont="1" applyFill="1" applyBorder="1" applyAlignment="1" applyProtection="1">
      <alignment horizontal="center" wrapText="1"/>
      <protection hidden="1"/>
    </xf>
    <xf numFmtId="0" fontId="20" fillId="9" borderId="38" xfId="0" applyFont="1" applyFill="1" applyBorder="1" applyAlignment="1" applyProtection="1">
      <alignment horizontal="right" vertical="center" indent="1"/>
      <protection hidden="1"/>
    </xf>
    <xf numFmtId="164" fontId="32" fillId="0" borderId="0" xfId="0" applyNumberFormat="1" applyFont="1" applyFill="1" applyBorder="1" applyAlignment="1" applyProtection="1">
      <alignment horizontal="right" vertical="center" indent="1"/>
      <protection hidden="1"/>
    </xf>
    <xf numFmtId="166" fontId="20" fillId="0" borderId="0" xfId="206" applyNumberFormat="1" applyFont="1" applyFill="1" applyBorder="1" applyAlignment="1" applyProtection="1">
      <alignment horizontal="center" vertical="center"/>
      <protection hidden="1"/>
    </xf>
    <xf numFmtId="168" fontId="20" fillId="0" borderId="0" xfId="206" applyNumberFormat="1" applyFont="1" applyFill="1" applyBorder="1" applyAlignment="1" applyProtection="1">
      <alignment horizontal="left" vertical="center"/>
      <protection hidden="1"/>
    </xf>
    <xf numFmtId="0" fontId="20" fillId="0" borderId="8" xfId="0" applyFont="1" applyBorder="1" applyAlignment="1" applyProtection="1">
      <alignment horizontal="right" vertical="center" indent="1"/>
      <protection hidden="1"/>
    </xf>
    <xf numFmtId="0" fontId="23" fillId="0" borderId="0" xfId="220" applyFont="1" applyBorder="1" applyAlignment="1" applyProtection="1">
      <alignment horizontal="center"/>
      <protection hidden="1"/>
    </xf>
    <xf numFmtId="0" fontId="23" fillId="0" borderId="4" xfId="220" applyFont="1" applyBorder="1" applyAlignment="1" applyProtection="1">
      <alignment horizontal="center"/>
      <protection hidden="1"/>
    </xf>
    <xf numFmtId="173" fontId="20" fillId="0" borderId="0" xfId="0" applyNumberFormat="1" applyFont="1" applyFill="1" applyBorder="1" applyAlignment="1" applyProtection="1">
      <alignment horizontal="left" vertical="center"/>
      <protection hidden="1"/>
    </xf>
    <xf numFmtId="0" fontId="20" fillId="9" borderId="35" xfId="0" applyFont="1" applyFill="1" applyBorder="1" applyAlignment="1" applyProtection="1">
      <alignment horizontal="right" vertical="center" indent="1"/>
      <protection hidden="1"/>
    </xf>
    <xf numFmtId="9" fontId="20" fillId="9" borderId="27" xfId="219" applyNumberFormat="1" applyFont="1" applyFill="1" applyBorder="1" applyAlignment="1" applyProtection="1">
      <alignment horizontal="center" vertical="center"/>
      <protection hidden="1"/>
    </xf>
    <xf numFmtId="0" fontId="20" fillId="9" borderId="54" xfId="0" applyFont="1" applyFill="1" applyBorder="1" applyAlignment="1" applyProtection="1">
      <alignment horizontal="right" vertical="center" indent="1"/>
      <protection hidden="1"/>
    </xf>
    <xf numFmtId="9" fontId="20" fillId="9" borderId="31" xfId="219" applyNumberFormat="1" applyFont="1" applyFill="1" applyBorder="1" applyAlignment="1" applyProtection="1">
      <alignment horizontal="center" vertical="center"/>
      <protection hidden="1"/>
    </xf>
    <xf numFmtId="0" fontId="0" fillId="0" borderId="0" xfId="0" applyFont="1" applyFill="1" applyBorder="1" applyAlignment="1" applyProtection="1">
      <alignment vertical="center"/>
      <protection hidden="1"/>
    </xf>
    <xf numFmtId="0" fontId="12" fillId="0" borderId="0" xfId="0" applyFont="1" applyAlignment="1" applyProtection="1">
      <alignment horizontal="center" wrapText="1"/>
      <protection hidden="1"/>
    </xf>
    <xf numFmtId="2" fontId="20" fillId="9" borderId="33" xfId="0" applyNumberFormat="1" applyFont="1" applyFill="1" applyBorder="1" applyAlignment="1" applyProtection="1">
      <alignment horizontal="center" vertical="center"/>
      <protection hidden="1"/>
    </xf>
    <xf numFmtId="0" fontId="20" fillId="9" borderId="25" xfId="0" applyFont="1" applyFill="1" applyBorder="1" applyAlignment="1" applyProtection="1">
      <alignment horizontal="right" vertical="center" indent="1"/>
      <protection hidden="1"/>
    </xf>
    <xf numFmtId="0" fontId="20" fillId="0" borderId="0" xfId="0" applyFont="1" applyFill="1" applyBorder="1" applyAlignment="1" applyProtection="1">
      <alignment vertical="center"/>
      <protection hidden="1"/>
    </xf>
    <xf numFmtId="0" fontId="13" fillId="0" borderId="0" xfId="305" applyFont="1" applyAlignment="1" applyProtection="1">
      <alignment vertical="center"/>
      <protection hidden="1"/>
    </xf>
    <xf numFmtId="2" fontId="20" fillId="0" borderId="0" xfId="0" applyNumberFormat="1" applyFont="1" applyAlignment="1" applyProtection="1">
      <alignment vertical="center"/>
      <protection hidden="1"/>
    </xf>
    <xf numFmtId="0" fontId="0" fillId="0" borderId="0" xfId="0" applyFont="1" applyAlignment="1" applyProtection="1">
      <alignment vertical="center"/>
      <protection hidden="1"/>
    </xf>
    <xf numFmtId="0" fontId="20" fillId="9" borderId="26" xfId="0" applyFont="1" applyFill="1" applyBorder="1" applyAlignment="1" applyProtection="1">
      <alignment horizontal="right" vertical="center" indent="1"/>
      <protection hidden="1"/>
    </xf>
    <xf numFmtId="0" fontId="20" fillId="9" borderId="28" xfId="0" applyFont="1" applyFill="1" applyBorder="1" applyAlignment="1" applyProtection="1">
      <alignment horizontal="right" vertical="center" indent="1"/>
      <protection hidden="1"/>
    </xf>
    <xf numFmtId="0" fontId="20" fillId="0" borderId="0" xfId="0" applyFont="1" applyFill="1" applyBorder="1" applyAlignment="1" applyProtection="1">
      <alignment horizontal="left" vertical="center" wrapText="1"/>
      <protection hidden="1"/>
    </xf>
    <xf numFmtId="165" fontId="20" fillId="0" borderId="0" xfId="209" applyNumberFormat="1" applyFont="1" applyFill="1" applyBorder="1" applyAlignment="1" applyProtection="1">
      <alignment horizontal="center" vertical="center"/>
      <protection hidden="1"/>
    </xf>
    <xf numFmtId="0" fontId="32" fillId="5" borderId="26" xfId="0" applyFont="1" applyFill="1" applyBorder="1" applyAlignment="1" applyProtection="1">
      <alignment horizontal="center" vertical="center"/>
      <protection hidden="1"/>
    </xf>
    <xf numFmtId="0" fontId="32" fillId="5" borderId="22" xfId="0" applyFont="1" applyFill="1" applyBorder="1" applyAlignment="1" applyProtection="1">
      <alignment horizontal="center" vertical="center"/>
      <protection hidden="1"/>
    </xf>
    <xf numFmtId="0" fontId="32" fillId="5" borderId="22" xfId="0" applyFont="1" applyFill="1" applyBorder="1" applyAlignment="1" applyProtection="1">
      <alignment horizontal="center" vertical="center" wrapText="1"/>
      <protection hidden="1"/>
    </xf>
    <xf numFmtId="0" fontId="32" fillId="5" borderId="27" xfId="0" applyFont="1" applyFill="1" applyBorder="1" applyAlignment="1" applyProtection="1">
      <alignment horizontal="center" vertical="center" wrapText="1"/>
      <protection hidden="1"/>
    </xf>
    <xf numFmtId="0" fontId="33" fillId="9" borderId="22" xfId="0" applyFont="1" applyFill="1" applyBorder="1" applyAlignment="1" applyProtection="1">
      <alignment horizontal="center" vertical="center" wrapText="1"/>
      <protection hidden="1"/>
    </xf>
    <xf numFmtId="2" fontId="33" fillId="9" borderId="22" xfId="0" applyNumberFormat="1" applyFont="1" applyFill="1" applyBorder="1" applyAlignment="1" applyProtection="1">
      <alignment horizontal="center" vertical="center" wrapText="1"/>
      <protection hidden="1"/>
    </xf>
    <xf numFmtId="164" fontId="33" fillId="9" borderId="22" xfId="0" applyNumberFormat="1" applyFont="1" applyFill="1" applyBorder="1" applyAlignment="1" applyProtection="1">
      <alignment horizontal="center" vertical="center"/>
      <protection hidden="1"/>
    </xf>
    <xf numFmtId="2" fontId="20" fillId="14" borderId="0" xfId="0" applyNumberFormat="1" applyFont="1" applyFill="1" applyProtection="1">
      <protection hidden="1"/>
    </xf>
    <xf numFmtId="167" fontId="20" fillId="14" borderId="0" xfId="207" applyNumberFormat="1" applyFont="1" applyFill="1" applyProtection="1">
      <protection hidden="1"/>
    </xf>
    <xf numFmtId="0" fontId="20" fillId="12" borderId="26" xfId="223" applyFont="1" applyFill="1" applyBorder="1" applyAlignment="1" applyProtection="1">
      <alignment horizontal="center" vertical="center"/>
      <protection hidden="1"/>
    </xf>
    <xf numFmtId="168" fontId="20" fillId="12" borderId="10" xfId="206" applyNumberFormat="1" applyFont="1" applyFill="1" applyBorder="1" applyAlignment="1" applyProtection="1">
      <alignment horizontal="right" vertical="center"/>
      <protection hidden="1"/>
    </xf>
    <xf numFmtId="1" fontId="20" fillId="12" borderId="22" xfId="223" applyNumberFormat="1" applyFont="1" applyFill="1" applyBorder="1" applyAlignment="1" applyProtection="1">
      <alignment horizontal="center" vertical="center"/>
      <protection hidden="1"/>
    </xf>
    <xf numFmtId="0" fontId="20" fillId="12" borderId="22" xfId="219" applyFont="1" applyFill="1" applyBorder="1" applyAlignment="1" applyProtection="1">
      <alignment horizontal="center" vertical="center"/>
      <protection hidden="1"/>
    </xf>
    <xf numFmtId="174" fontId="20" fillId="12" borderId="22" xfId="223" applyNumberFormat="1" applyFont="1" applyFill="1" applyBorder="1" applyAlignment="1" applyProtection="1">
      <alignment horizontal="center" vertical="center"/>
      <protection hidden="1"/>
    </xf>
    <xf numFmtId="167" fontId="20" fillId="14" borderId="22" xfId="207" applyNumberFormat="1" applyFont="1" applyFill="1" applyBorder="1" applyAlignment="1" applyProtection="1">
      <alignment horizontal="center" vertical="center"/>
      <protection hidden="1"/>
    </xf>
    <xf numFmtId="8" fontId="20" fillId="0" borderId="0" xfId="0" applyNumberFormat="1" applyFont="1" applyAlignment="1" applyProtection="1">
      <alignment horizontal="center" vertical="center"/>
      <protection hidden="1"/>
    </xf>
    <xf numFmtId="0" fontId="20" fillId="12" borderId="22" xfId="223" applyFont="1" applyFill="1" applyBorder="1" applyAlignment="1" applyProtection="1">
      <alignment horizontal="center" vertical="center"/>
      <protection hidden="1"/>
    </xf>
    <xf numFmtId="0" fontId="20" fillId="12" borderId="22" xfId="223" applyFont="1" applyFill="1" applyBorder="1" applyAlignment="1" applyProtection="1">
      <alignment vertical="center"/>
      <protection hidden="1"/>
    </xf>
    <xf numFmtId="167" fontId="20" fillId="12" borderId="22" xfId="223" applyNumberFormat="1" applyFont="1" applyFill="1" applyBorder="1" applyAlignment="1" applyProtection="1">
      <alignment horizontal="center" vertical="center"/>
      <protection hidden="1"/>
    </xf>
    <xf numFmtId="2" fontId="0" fillId="0" borderId="0" xfId="0" applyNumberFormat="1" applyFont="1" applyProtection="1">
      <protection hidden="1"/>
    </xf>
    <xf numFmtId="0" fontId="32" fillId="16" borderId="8" xfId="0" applyFont="1" applyFill="1" applyBorder="1" applyAlignment="1" applyProtection="1">
      <alignment vertical="center"/>
      <protection hidden="1"/>
    </xf>
    <xf numFmtId="0" fontId="32" fillId="16" borderId="0" xfId="0" applyFont="1" applyFill="1" applyBorder="1" applyAlignment="1" applyProtection="1">
      <alignment vertical="center"/>
      <protection hidden="1"/>
    </xf>
    <xf numFmtId="0" fontId="32" fillId="16" borderId="53" xfId="0" applyFont="1" applyFill="1" applyBorder="1" applyAlignment="1" applyProtection="1">
      <alignment vertical="center"/>
      <protection hidden="1"/>
    </xf>
    <xf numFmtId="0" fontId="32" fillId="16" borderId="11" xfId="0" applyFont="1" applyFill="1" applyBorder="1" applyAlignment="1" applyProtection="1">
      <alignment vertical="center"/>
      <protection hidden="1"/>
    </xf>
    <xf numFmtId="0" fontId="32" fillId="16" borderId="6" xfId="0" applyFont="1" applyFill="1" applyBorder="1" applyAlignment="1" applyProtection="1">
      <alignment vertical="center"/>
      <protection hidden="1"/>
    </xf>
    <xf numFmtId="0" fontId="20" fillId="16" borderId="6" xfId="0" applyFont="1" applyFill="1" applyBorder="1" applyProtection="1">
      <protection hidden="1"/>
    </xf>
    <xf numFmtId="44" fontId="20" fillId="12" borderId="22" xfId="223" applyNumberFormat="1" applyFont="1" applyFill="1" applyBorder="1" applyAlignment="1" applyProtection="1">
      <alignment horizontal="center" vertical="center"/>
      <protection hidden="1"/>
    </xf>
    <xf numFmtId="44" fontId="20" fillId="0" borderId="0" xfId="0" applyNumberFormat="1" applyFont="1" applyFill="1" applyBorder="1" applyProtection="1">
      <protection hidden="1"/>
    </xf>
    <xf numFmtId="9" fontId="20" fillId="18" borderId="13" xfId="223" applyNumberFormat="1" applyFont="1" applyFill="1" applyBorder="1" applyAlignment="1" applyProtection="1">
      <alignment horizontal="center" vertical="center"/>
      <protection hidden="1"/>
    </xf>
    <xf numFmtId="0" fontId="20" fillId="18" borderId="13" xfId="223" applyFont="1" applyFill="1" applyBorder="1" applyAlignment="1" applyProtection="1">
      <alignment horizontal="center" vertical="center"/>
      <protection hidden="1"/>
    </xf>
    <xf numFmtId="172" fontId="20" fillId="18" borderId="13" xfId="223" applyNumberFormat="1" applyFont="1" applyFill="1" applyBorder="1" applyAlignment="1" applyProtection="1">
      <alignment horizontal="center" vertical="center"/>
      <protection hidden="1"/>
    </xf>
    <xf numFmtId="0" fontId="20" fillId="18" borderId="0" xfId="0" applyFont="1" applyFill="1" applyAlignment="1" applyProtection="1">
      <alignment horizontal="center" vertical="center"/>
      <protection hidden="1"/>
    </xf>
    <xf numFmtId="168" fontId="20" fillId="12" borderId="10" xfId="206" applyNumberFormat="1" applyFont="1" applyFill="1" applyBorder="1" applyAlignment="1" applyProtection="1">
      <alignment horizontal="center" vertical="center"/>
      <protection hidden="1"/>
    </xf>
    <xf numFmtId="2" fontId="20" fillId="0" borderId="0" xfId="0" applyNumberFormat="1" applyFont="1" applyBorder="1" applyAlignment="1" applyProtection="1">
      <alignment horizontal="center" vertical="center"/>
      <protection hidden="1"/>
    </xf>
    <xf numFmtId="2" fontId="20" fillId="0" borderId="0" xfId="0" applyNumberFormat="1" applyFont="1" applyFill="1" applyBorder="1" applyAlignment="1" applyProtection="1">
      <alignment horizontal="center" vertical="center"/>
      <protection hidden="1"/>
    </xf>
    <xf numFmtId="0" fontId="20" fillId="16" borderId="8" xfId="0" applyFont="1" applyFill="1" applyBorder="1" applyProtection="1">
      <protection hidden="1"/>
    </xf>
    <xf numFmtId="0" fontId="20" fillId="16" borderId="0" xfId="0" applyFont="1" applyFill="1" applyBorder="1" applyProtection="1">
      <protection hidden="1"/>
    </xf>
    <xf numFmtId="172" fontId="20" fillId="0" borderId="0" xfId="0" applyNumberFormat="1" applyFont="1" applyProtection="1">
      <protection hidden="1"/>
    </xf>
    <xf numFmtId="0" fontId="20" fillId="0" borderId="0" xfId="0" applyFont="1" applyFill="1" applyProtection="1">
      <protection hidden="1"/>
    </xf>
    <xf numFmtId="0" fontId="20" fillId="0" borderId="43" xfId="0" applyFont="1" applyBorder="1" applyProtection="1">
      <protection hidden="1"/>
    </xf>
    <xf numFmtId="0" fontId="20" fillId="3" borderId="48" xfId="0" applyFont="1" applyFill="1" applyBorder="1" applyProtection="1">
      <protection hidden="1"/>
    </xf>
    <xf numFmtId="0" fontId="20" fillId="3" borderId="53" xfId="0" applyFont="1" applyFill="1" applyBorder="1" applyProtection="1">
      <protection hidden="1"/>
    </xf>
    <xf numFmtId="0" fontId="20" fillId="3" borderId="62" xfId="0" applyFont="1" applyFill="1" applyBorder="1" applyProtection="1">
      <protection hidden="1"/>
    </xf>
    <xf numFmtId="0" fontId="20" fillId="3" borderId="8" xfId="0" applyFont="1" applyFill="1" applyBorder="1" applyProtection="1">
      <protection hidden="1"/>
    </xf>
    <xf numFmtId="0" fontId="20" fillId="3" borderId="0" xfId="0" applyFont="1" applyFill="1" applyBorder="1" applyProtection="1">
      <protection hidden="1"/>
    </xf>
    <xf numFmtId="0" fontId="20" fillId="3" borderId="4" xfId="0" applyFont="1" applyFill="1" applyBorder="1" applyProtection="1">
      <protection hidden="1"/>
    </xf>
    <xf numFmtId="0" fontId="20" fillId="12" borderId="22" xfId="223" applyFont="1" applyFill="1" applyBorder="1" applyAlignment="1" applyProtection="1">
      <alignment horizontal="left" vertical="center"/>
      <protection hidden="1"/>
    </xf>
    <xf numFmtId="0" fontId="32" fillId="0" borderId="0" xfId="0" applyFont="1" applyBorder="1" applyAlignment="1" applyProtection="1">
      <alignment horizontal="left" vertical="center"/>
      <protection hidden="1"/>
    </xf>
    <xf numFmtId="0" fontId="32" fillId="5" borderId="10" xfId="0" applyFont="1" applyFill="1" applyBorder="1" applyAlignment="1" applyProtection="1">
      <alignment horizontal="center" vertical="center"/>
      <protection hidden="1"/>
    </xf>
    <xf numFmtId="0" fontId="33" fillId="14" borderId="21" xfId="0" applyFont="1" applyFill="1" applyBorder="1" applyAlignment="1" applyProtection="1">
      <alignment horizontal="center" vertical="center" wrapText="1"/>
      <protection hidden="1"/>
    </xf>
    <xf numFmtId="0" fontId="33" fillId="9" borderId="10" xfId="0" applyFont="1" applyFill="1" applyBorder="1" applyAlignment="1" applyProtection="1">
      <alignment horizontal="center" vertical="center" wrapText="1"/>
      <protection hidden="1"/>
    </xf>
    <xf numFmtId="0" fontId="20" fillId="12" borderId="13" xfId="223" applyFont="1" applyFill="1" applyBorder="1" applyAlignment="1" applyProtection="1">
      <alignment horizontal="left" vertical="center"/>
      <protection hidden="1"/>
    </xf>
    <xf numFmtId="0" fontId="20" fillId="12" borderId="34" xfId="223" applyFont="1" applyFill="1" applyBorder="1" applyAlignment="1" applyProtection="1">
      <alignment horizontal="left" vertical="center"/>
      <protection hidden="1"/>
    </xf>
    <xf numFmtId="165" fontId="32" fillId="0" borderId="0" xfId="209" applyNumberFormat="1" applyFont="1" applyFill="1" applyBorder="1" applyAlignment="1" applyProtection="1">
      <alignment horizontal="center" vertical="center"/>
      <protection hidden="1"/>
    </xf>
    <xf numFmtId="6" fontId="32" fillId="0" borderId="0" xfId="207" applyNumberFormat="1" applyFont="1" applyFill="1" applyBorder="1" applyAlignment="1" applyProtection="1">
      <alignment horizontal="center" vertical="center"/>
      <protection hidden="1"/>
    </xf>
    <xf numFmtId="0" fontId="32" fillId="0" borderId="0" xfId="0" applyFont="1" applyFill="1" applyBorder="1" applyAlignment="1" applyProtection="1">
      <alignment vertical="center" wrapText="1"/>
      <protection hidden="1"/>
    </xf>
    <xf numFmtId="0" fontId="20" fillId="0" borderId="0" xfId="0" applyFont="1" applyFill="1" applyBorder="1" applyAlignment="1" applyProtection="1">
      <alignment vertical="center" wrapText="1"/>
      <protection hidden="1"/>
    </xf>
    <xf numFmtId="1" fontId="20" fillId="9" borderId="55" xfId="0" applyNumberFormat="1" applyFont="1" applyFill="1" applyBorder="1" applyAlignment="1" applyProtection="1">
      <alignment horizontal="center" vertical="center"/>
      <protection hidden="1"/>
    </xf>
    <xf numFmtId="171" fontId="0" fillId="0" borderId="27" xfId="206" applyNumberFormat="1" applyFont="1" applyFill="1" applyBorder="1" applyAlignment="1" applyProtection="1">
      <alignment horizontal="center" vertical="top"/>
      <protection locked="0" hidden="1"/>
    </xf>
    <xf numFmtId="9" fontId="0" fillId="3" borderId="22" xfId="209" applyFont="1" applyFill="1" applyBorder="1" applyAlignment="1" applyProtection="1">
      <alignment horizontal="center" vertical="top"/>
      <protection locked="0" hidden="1"/>
    </xf>
    <xf numFmtId="9" fontId="0" fillId="3" borderId="50" xfId="209" applyFont="1" applyFill="1" applyBorder="1" applyAlignment="1" applyProtection="1">
      <alignment horizontal="center" vertical="top"/>
      <protection locked="0" hidden="1"/>
    </xf>
    <xf numFmtId="1" fontId="0" fillId="0" borderId="33" xfId="209" applyNumberFormat="1" applyFont="1" applyFill="1" applyBorder="1" applyAlignment="1" applyProtection="1">
      <alignment horizontal="center" vertical="top"/>
      <protection locked="0" hidden="1"/>
    </xf>
    <xf numFmtId="9" fontId="0" fillId="0" borderId="31" xfId="209" applyFont="1" applyFill="1" applyBorder="1" applyAlignment="1" applyProtection="1">
      <alignment horizontal="center" vertical="top"/>
      <protection locked="0" hidden="1"/>
    </xf>
    <xf numFmtId="164" fontId="20" fillId="12" borderId="22" xfId="0" applyNumberFormat="1" applyFont="1" applyFill="1" applyBorder="1" applyAlignment="1" applyProtection="1">
      <alignment horizontal="center" vertical="center"/>
      <protection hidden="1"/>
    </xf>
    <xf numFmtId="168" fontId="0" fillId="0" borderId="27" xfId="204" applyNumberFormat="1" applyFont="1" applyFill="1" applyBorder="1" applyAlignment="1" applyProtection="1">
      <alignment horizontal="center" vertical="top"/>
      <protection locked="0" hidden="1"/>
    </xf>
    <xf numFmtId="0" fontId="32" fillId="16" borderId="0" xfId="0" applyFont="1" applyFill="1" applyBorder="1" applyAlignment="1" applyProtection="1">
      <alignment horizontal="right" vertical="center"/>
      <protection hidden="1"/>
    </xf>
    <xf numFmtId="6" fontId="32" fillId="16" borderId="0" xfId="0" applyNumberFormat="1" applyFont="1" applyFill="1" applyBorder="1" applyAlignment="1" applyProtection="1">
      <alignment horizontal="center" vertical="center"/>
      <protection hidden="1"/>
    </xf>
    <xf numFmtId="0" fontId="20" fillId="0" borderId="0" xfId="0" applyFont="1" applyBorder="1" applyProtection="1">
      <protection hidden="1"/>
    </xf>
    <xf numFmtId="0" fontId="32" fillId="0" borderId="0" xfId="0" applyFont="1" applyFill="1" applyBorder="1" applyAlignment="1" applyProtection="1">
      <alignment horizontal="center" vertical="center" wrapText="1"/>
      <protection hidden="1"/>
    </xf>
    <xf numFmtId="6" fontId="32" fillId="0" borderId="0" xfId="0" applyNumberFormat="1" applyFont="1" applyFill="1" applyBorder="1" applyAlignment="1" applyProtection="1">
      <alignment horizontal="center" vertical="center"/>
      <protection hidden="1"/>
    </xf>
    <xf numFmtId="1" fontId="32" fillId="0" borderId="0" xfId="0" applyNumberFormat="1" applyFont="1" applyFill="1" applyBorder="1" applyAlignment="1" applyProtection="1">
      <alignment horizontal="center" vertical="center"/>
      <protection hidden="1"/>
    </xf>
    <xf numFmtId="2" fontId="20" fillId="0" borderId="0" xfId="0" applyNumberFormat="1" applyFont="1" applyBorder="1" applyProtection="1">
      <protection hidden="1"/>
    </xf>
    <xf numFmtId="0" fontId="20" fillId="0" borderId="0" xfId="0" applyFont="1" applyBorder="1" applyAlignment="1" applyProtection="1">
      <alignment horizontal="center" vertical="center"/>
      <protection hidden="1"/>
    </xf>
    <xf numFmtId="0" fontId="32" fillId="0" borderId="0" xfId="0" applyFont="1" applyFill="1" applyBorder="1" applyAlignment="1" applyProtection="1">
      <alignment horizontal="right" vertical="center"/>
      <protection hidden="1"/>
    </xf>
    <xf numFmtId="2" fontId="20" fillId="0" borderId="0" xfId="0" applyNumberFormat="1" applyFont="1" applyFill="1" applyBorder="1" applyProtection="1">
      <protection hidden="1"/>
    </xf>
    <xf numFmtId="0" fontId="0" fillId="0" borderId="0" xfId="0" applyFont="1" applyFill="1" applyBorder="1" applyProtection="1">
      <protection hidden="1"/>
    </xf>
    <xf numFmtId="0" fontId="32" fillId="16" borderId="48" xfId="0" applyFont="1" applyFill="1" applyBorder="1" applyAlignment="1" applyProtection="1">
      <alignment vertical="center"/>
      <protection hidden="1"/>
    </xf>
    <xf numFmtId="44" fontId="32" fillId="16" borderId="57" xfId="0" applyNumberFormat="1" applyFont="1" applyFill="1" applyBorder="1" applyAlignment="1" applyProtection="1">
      <alignment horizontal="center" vertical="center"/>
      <protection hidden="1"/>
    </xf>
    <xf numFmtId="167" fontId="32" fillId="16" borderId="15" xfId="0" applyNumberFormat="1" applyFont="1" applyFill="1" applyBorder="1" applyAlignment="1" applyProtection="1">
      <alignment horizontal="center" vertical="center"/>
      <protection hidden="1"/>
    </xf>
    <xf numFmtId="167" fontId="32" fillId="16" borderId="7" xfId="0" applyNumberFormat="1" applyFont="1" applyFill="1" applyBorder="1" applyAlignment="1" applyProtection="1">
      <alignment horizontal="center" vertical="center"/>
      <protection hidden="1"/>
    </xf>
    <xf numFmtId="167" fontId="20" fillId="9" borderId="31" xfId="0" applyNumberFormat="1" applyFont="1" applyFill="1" applyBorder="1" applyAlignment="1" applyProtection="1">
      <alignment horizontal="center" vertical="center"/>
      <protection hidden="1"/>
    </xf>
    <xf numFmtId="0" fontId="0" fillId="0" borderId="0" xfId="0" applyFont="1" applyAlignment="1" applyProtection="1">
      <alignment horizontal="left" vertical="top" wrapText="1"/>
      <protection hidden="1"/>
    </xf>
    <xf numFmtId="0" fontId="0" fillId="0" borderId="0" xfId="0" applyFont="1" applyFill="1" applyAlignment="1" applyProtection="1">
      <alignment vertical="top"/>
      <protection hidden="1"/>
    </xf>
    <xf numFmtId="167" fontId="20" fillId="9" borderId="33" xfId="0" applyNumberFormat="1" applyFont="1" applyFill="1" applyBorder="1" applyAlignment="1" applyProtection="1">
      <alignment horizontal="center" vertical="center"/>
      <protection hidden="1"/>
    </xf>
    <xf numFmtId="167" fontId="20" fillId="9" borderId="46" xfId="0" applyNumberFormat="1" applyFont="1" applyFill="1" applyBorder="1" applyAlignment="1" applyProtection="1">
      <alignment horizontal="center" vertical="center"/>
      <protection hidden="1"/>
    </xf>
    <xf numFmtId="167" fontId="20" fillId="9" borderId="87" xfId="0" applyNumberFormat="1" applyFont="1" applyFill="1" applyBorder="1" applyAlignment="1" applyProtection="1">
      <alignment horizontal="center" vertical="center"/>
      <protection hidden="1"/>
    </xf>
    <xf numFmtId="0" fontId="20" fillId="0" borderId="0" xfId="0" applyFont="1" applyFill="1" applyBorder="1" applyAlignment="1" applyProtection="1">
      <alignment horizontal="right" vertical="center" indent="1"/>
      <protection hidden="1"/>
    </xf>
    <xf numFmtId="9" fontId="20" fillId="0" borderId="0" xfId="219" applyNumberFormat="1" applyFont="1" applyFill="1" applyBorder="1" applyAlignment="1" applyProtection="1">
      <alignment horizontal="center" vertical="center"/>
      <protection hidden="1"/>
    </xf>
    <xf numFmtId="167" fontId="20" fillId="0" borderId="0" xfId="0" applyNumberFormat="1" applyFont="1" applyFill="1" applyBorder="1" applyAlignment="1" applyProtection="1">
      <alignment horizontal="center" vertical="center"/>
      <protection hidden="1"/>
    </xf>
    <xf numFmtId="0" fontId="0" fillId="0" borderId="0" xfId="0" applyFont="1" applyFill="1" applyProtection="1">
      <protection hidden="1"/>
    </xf>
    <xf numFmtId="0" fontId="20" fillId="0" borderId="0" xfId="0" applyFont="1" applyFill="1" applyAlignment="1" applyProtection="1">
      <alignment horizontal="center"/>
      <protection hidden="1"/>
    </xf>
    <xf numFmtId="0" fontId="20" fillId="0" borderId="0" xfId="0" applyFont="1" applyFill="1" applyAlignment="1" applyProtection="1">
      <alignment horizontal="center" vertical="center"/>
      <protection hidden="1"/>
    </xf>
    <xf numFmtId="2" fontId="20" fillId="9" borderId="32" xfId="0" applyNumberFormat="1" applyFont="1" applyFill="1" applyBorder="1" applyAlignment="1" applyProtection="1">
      <alignment horizontal="center" vertical="center"/>
      <protection hidden="1"/>
    </xf>
    <xf numFmtId="1" fontId="20" fillId="9" borderId="78" xfId="0" applyNumberFormat="1" applyFont="1" applyFill="1" applyBorder="1" applyAlignment="1" applyProtection="1">
      <alignment horizontal="center" vertical="center"/>
      <protection hidden="1"/>
    </xf>
    <xf numFmtId="9" fontId="0" fillId="0" borderId="0" xfId="209" applyFont="1" applyFill="1" applyBorder="1" applyAlignment="1" applyProtection="1">
      <alignment horizontal="center" vertical="top"/>
      <protection hidden="1"/>
    </xf>
    <xf numFmtId="0" fontId="34" fillId="9" borderId="22" xfId="0" applyFont="1" applyFill="1" applyBorder="1" applyAlignment="1" applyProtection="1">
      <alignment horizontal="center" vertical="center" wrapText="1"/>
      <protection hidden="1"/>
    </xf>
    <xf numFmtId="0" fontId="34" fillId="9" borderId="22" xfId="0" applyFont="1" applyFill="1" applyBorder="1" applyAlignment="1" applyProtection="1">
      <alignment horizontal="center" vertical="center"/>
      <protection hidden="1"/>
    </xf>
    <xf numFmtId="0" fontId="34" fillId="9" borderId="10" xfId="0" applyFont="1" applyFill="1" applyBorder="1" applyAlignment="1" applyProtection="1">
      <alignment horizontal="center" vertical="center"/>
      <protection hidden="1"/>
    </xf>
    <xf numFmtId="0" fontId="20" fillId="9" borderId="25" xfId="0" applyFont="1" applyFill="1" applyBorder="1" applyAlignment="1" applyProtection="1">
      <alignment horizontal="center" vertical="center"/>
      <protection hidden="1"/>
    </xf>
    <xf numFmtId="0" fontId="20" fillId="9" borderId="33" xfId="0" applyFont="1" applyFill="1" applyBorder="1" applyAlignment="1" applyProtection="1">
      <alignment horizontal="center" vertical="center" wrapText="1"/>
      <protection hidden="1"/>
    </xf>
    <xf numFmtId="0" fontId="20" fillId="5" borderId="0" xfId="0" applyFont="1" applyFill="1" applyBorder="1" applyProtection="1">
      <protection hidden="1"/>
    </xf>
    <xf numFmtId="0" fontId="20" fillId="5" borderId="0" xfId="0" applyFont="1" applyFill="1" applyProtection="1">
      <protection hidden="1"/>
    </xf>
    <xf numFmtId="2" fontId="20" fillId="5" borderId="0" xfId="0" applyNumberFormat="1" applyFont="1" applyFill="1" applyProtection="1">
      <protection hidden="1"/>
    </xf>
    <xf numFmtId="0" fontId="0" fillId="5" borderId="0" xfId="0" applyFont="1" applyFill="1" applyProtection="1">
      <protection hidden="1"/>
    </xf>
    <xf numFmtId="0" fontId="20" fillId="5" borderId="0" xfId="0" applyFont="1" applyFill="1" applyAlignment="1" applyProtection="1">
      <alignment horizontal="center" vertical="center"/>
      <protection hidden="1"/>
    </xf>
    <xf numFmtId="0" fontId="20" fillId="5" borderId="22" xfId="0" applyFont="1" applyFill="1" applyBorder="1" applyProtection="1">
      <protection hidden="1"/>
    </xf>
    <xf numFmtId="167" fontId="20" fillId="5" borderId="22" xfId="207" applyNumberFormat="1" applyFont="1" applyFill="1" applyBorder="1" applyProtection="1">
      <protection hidden="1"/>
    </xf>
    <xf numFmtId="167" fontId="20" fillId="5" borderId="10" xfId="207" applyNumberFormat="1" applyFont="1" applyFill="1" applyBorder="1" applyProtection="1">
      <protection hidden="1"/>
    </xf>
    <xf numFmtId="0" fontId="20" fillId="5" borderId="26" xfId="0" applyFont="1" applyFill="1" applyBorder="1" applyAlignment="1" applyProtection="1">
      <alignment horizontal="center" vertical="center"/>
      <protection hidden="1"/>
    </xf>
    <xf numFmtId="0" fontId="20" fillId="5" borderId="27" xfId="0" applyFont="1" applyFill="1" applyBorder="1" applyAlignment="1" applyProtection="1">
      <alignment horizontal="center" vertical="center"/>
      <protection hidden="1"/>
    </xf>
    <xf numFmtId="0" fontId="20" fillId="5" borderId="26" xfId="223" applyFont="1" applyFill="1" applyBorder="1" applyAlignment="1" applyProtection="1">
      <alignment horizontal="center" vertical="center"/>
      <protection hidden="1"/>
    </xf>
    <xf numFmtId="0" fontId="20" fillId="5" borderId="22" xfId="223" applyFont="1" applyFill="1" applyBorder="1" applyAlignment="1" applyProtection="1">
      <alignment horizontal="left" vertical="center"/>
      <protection hidden="1"/>
    </xf>
    <xf numFmtId="44" fontId="20" fillId="5" borderId="22" xfId="223" applyNumberFormat="1" applyFont="1" applyFill="1" applyBorder="1" applyAlignment="1" applyProtection="1">
      <alignment horizontal="center" vertical="center"/>
      <protection hidden="1"/>
    </xf>
    <xf numFmtId="1" fontId="20" fillId="5" borderId="22" xfId="223" applyNumberFormat="1" applyFont="1" applyFill="1" applyBorder="1" applyAlignment="1" applyProtection="1">
      <alignment horizontal="center" vertical="center"/>
      <protection hidden="1"/>
    </xf>
    <xf numFmtId="0" fontId="20" fillId="5" borderId="22" xfId="223" applyFont="1" applyFill="1" applyBorder="1" applyAlignment="1" applyProtection="1">
      <alignment horizontal="center" vertical="center"/>
      <protection hidden="1"/>
    </xf>
    <xf numFmtId="164" fontId="20" fillId="5" borderId="22" xfId="0" applyNumberFormat="1" applyFont="1" applyFill="1" applyBorder="1" applyAlignment="1" applyProtection="1">
      <alignment horizontal="center" vertical="center"/>
      <protection hidden="1"/>
    </xf>
    <xf numFmtId="174" fontId="20" fillId="5" borderId="22" xfId="223" applyNumberFormat="1" applyFont="1" applyFill="1" applyBorder="1" applyAlignment="1" applyProtection="1">
      <alignment horizontal="center" vertical="center"/>
      <protection hidden="1"/>
    </xf>
    <xf numFmtId="167" fontId="20" fillId="5" borderId="22" xfId="0" applyNumberFormat="1" applyFont="1" applyFill="1" applyBorder="1" applyAlignment="1" applyProtection="1">
      <alignment horizontal="center" vertical="center"/>
      <protection hidden="1"/>
    </xf>
    <xf numFmtId="167" fontId="20" fillId="5" borderId="27" xfId="0" applyNumberFormat="1" applyFont="1" applyFill="1" applyBorder="1" applyAlignment="1" applyProtection="1">
      <alignment horizontal="center" vertical="center"/>
      <protection hidden="1"/>
    </xf>
    <xf numFmtId="8" fontId="20" fillId="5" borderId="0" xfId="0" applyNumberFormat="1" applyFont="1" applyFill="1" applyAlignment="1" applyProtection="1">
      <alignment horizontal="center" vertical="center"/>
      <protection hidden="1"/>
    </xf>
    <xf numFmtId="2" fontId="20" fillId="5" borderId="22" xfId="0" applyNumberFormat="1" applyFont="1" applyFill="1" applyBorder="1" applyAlignment="1" applyProtection="1">
      <alignment horizontal="center" vertical="center"/>
      <protection hidden="1"/>
    </xf>
    <xf numFmtId="167" fontId="20" fillId="5" borderId="22" xfId="207" applyNumberFormat="1" applyFont="1" applyFill="1" applyBorder="1" applyAlignment="1" applyProtection="1">
      <alignment horizontal="center" vertical="center"/>
      <protection hidden="1"/>
    </xf>
    <xf numFmtId="2" fontId="20" fillId="5" borderId="0" xfId="0" applyNumberFormat="1" applyFont="1" applyFill="1" applyAlignment="1" applyProtection="1">
      <alignment horizontal="center" vertical="center"/>
      <protection hidden="1"/>
    </xf>
    <xf numFmtId="0" fontId="20" fillId="5" borderId="0" xfId="0" applyFont="1" applyFill="1" applyAlignment="1" applyProtection="1">
      <alignment vertical="center"/>
      <protection hidden="1"/>
    </xf>
    <xf numFmtId="0" fontId="20" fillId="5" borderId="22" xfId="0" applyFont="1" applyFill="1" applyBorder="1" applyAlignment="1" applyProtection="1">
      <alignment vertical="center"/>
      <protection hidden="1"/>
    </xf>
    <xf numFmtId="167" fontId="20" fillId="5" borderId="10" xfId="207" applyNumberFormat="1" applyFont="1" applyFill="1" applyBorder="1" applyAlignment="1" applyProtection="1">
      <alignment horizontal="center" vertical="center"/>
      <protection hidden="1"/>
    </xf>
    <xf numFmtId="0" fontId="20" fillId="5" borderId="0" xfId="0" applyFont="1" applyFill="1" applyBorder="1" applyAlignment="1" applyProtection="1">
      <alignment vertical="center"/>
      <protection hidden="1"/>
    </xf>
    <xf numFmtId="44" fontId="20" fillId="5" borderId="0" xfId="0" applyNumberFormat="1" applyFont="1" applyFill="1" applyBorder="1" applyProtection="1">
      <protection hidden="1"/>
    </xf>
    <xf numFmtId="167" fontId="20" fillId="5" borderId="0" xfId="207" applyNumberFormat="1" applyFont="1" applyFill="1" applyProtection="1">
      <protection hidden="1"/>
    </xf>
    <xf numFmtId="0" fontId="36" fillId="0" borderId="22" xfId="0" applyFont="1" applyFill="1" applyBorder="1" applyAlignment="1" applyProtection="1">
      <alignment vertical="center"/>
      <protection hidden="1"/>
    </xf>
    <xf numFmtId="167" fontId="20" fillId="0" borderId="22" xfId="207" applyNumberFormat="1" applyFont="1" applyFill="1" applyBorder="1" applyProtection="1">
      <protection hidden="1"/>
    </xf>
    <xf numFmtId="167" fontId="20" fillId="0" borderId="10" xfId="207" applyNumberFormat="1" applyFont="1" applyFill="1" applyBorder="1" applyProtection="1">
      <protection hidden="1"/>
    </xf>
    <xf numFmtId="0" fontId="20" fillId="0" borderId="26" xfId="0" applyFont="1" applyBorder="1" applyAlignment="1" applyProtection="1">
      <alignment horizontal="center" vertical="center"/>
      <protection hidden="1"/>
    </xf>
    <xf numFmtId="167" fontId="20" fillId="0" borderId="27" xfId="0" applyNumberFormat="1" applyFont="1" applyBorder="1" applyAlignment="1" applyProtection="1">
      <alignment horizontal="center" vertical="center"/>
      <protection hidden="1"/>
    </xf>
    <xf numFmtId="168" fontId="20" fillId="12" borderId="10" xfId="204" applyNumberFormat="1" applyFont="1" applyFill="1" applyBorder="1" applyAlignment="1" applyProtection="1">
      <alignment horizontal="center" vertical="center"/>
      <protection hidden="1"/>
    </xf>
    <xf numFmtId="0" fontId="20" fillId="12" borderId="34" xfId="219" applyFont="1" applyFill="1" applyBorder="1" applyAlignment="1" applyProtection="1">
      <alignment horizontal="center" vertical="center"/>
      <protection hidden="1"/>
    </xf>
    <xf numFmtId="169" fontId="20" fillId="12" borderId="10" xfId="219" applyNumberFormat="1" applyFont="1" applyFill="1" applyBorder="1" applyAlignment="1" applyProtection="1">
      <alignment horizontal="center" vertical="center"/>
      <protection hidden="1"/>
    </xf>
    <xf numFmtId="0" fontId="20" fillId="12" borderId="13" xfId="219" applyFont="1" applyFill="1" applyBorder="1" applyAlignment="1" applyProtection="1">
      <alignment horizontal="center" vertical="center"/>
      <protection hidden="1"/>
    </xf>
    <xf numFmtId="44" fontId="20" fillId="12" borderId="22" xfId="219" applyNumberFormat="1" applyFont="1" applyFill="1" applyBorder="1" applyAlignment="1" applyProtection="1">
      <alignment horizontal="center" vertical="center"/>
      <protection hidden="1"/>
    </xf>
    <xf numFmtId="167" fontId="20" fillId="12" borderId="22" xfId="207" applyNumberFormat="1" applyFont="1" applyFill="1" applyBorder="1" applyAlignment="1" applyProtection="1">
      <alignment horizontal="center" vertical="center"/>
      <protection hidden="1"/>
    </xf>
    <xf numFmtId="167" fontId="20" fillId="12" borderId="27" xfId="207" applyNumberFormat="1" applyFont="1" applyFill="1" applyBorder="1" applyAlignment="1" applyProtection="1">
      <alignment horizontal="center" vertical="center"/>
      <protection hidden="1"/>
    </xf>
    <xf numFmtId="0" fontId="20" fillId="9" borderId="22" xfId="0" applyFont="1" applyFill="1" applyBorder="1" applyAlignment="1" applyProtection="1">
      <alignment vertical="center"/>
      <protection hidden="1"/>
    </xf>
    <xf numFmtId="167" fontId="20" fillId="9" borderId="22" xfId="207" applyNumberFormat="1" applyFont="1" applyFill="1" applyBorder="1" applyAlignment="1" applyProtection="1">
      <alignment horizontal="center" vertical="center"/>
      <protection hidden="1"/>
    </xf>
    <xf numFmtId="0" fontId="20" fillId="5" borderId="10" xfId="223" applyFont="1" applyFill="1" applyBorder="1" applyAlignment="1" applyProtection="1">
      <alignment horizontal="center" vertical="center"/>
      <protection hidden="1"/>
    </xf>
    <xf numFmtId="0" fontId="20" fillId="19" borderId="34" xfId="219" applyFont="1" applyFill="1" applyBorder="1" applyAlignment="1" applyProtection="1">
      <alignment horizontal="center" vertical="center"/>
      <protection hidden="1"/>
    </xf>
    <xf numFmtId="0" fontId="20" fillId="19" borderId="10" xfId="219" applyFont="1" applyFill="1" applyBorder="1" applyAlignment="1" applyProtection="1">
      <alignment horizontal="center" vertical="center"/>
      <protection hidden="1"/>
    </xf>
    <xf numFmtId="0" fontId="20" fillId="19" borderId="13" xfId="219" applyFont="1" applyFill="1" applyBorder="1" applyAlignment="1" applyProtection="1">
      <alignment horizontal="center" vertical="center"/>
      <protection hidden="1"/>
    </xf>
    <xf numFmtId="44" fontId="20" fillId="19" borderId="22" xfId="219" applyNumberFormat="1" applyFont="1" applyFill="1" applyBorder="1" applyAlignment="1" applyProtection="1">
      <alignment horizontal="center" vertical="center"/>
      <protection hidden="1"/>
    </xf>
    <xf numFmtId="0" fontId="20" fillId="5" borderId="22" xfId="219" applyFont="1" applyFill="1" applyBorder="1" applyAlignment="1" applyProtection="1">
      <alignment horizontal="center" vertical="center"/>
      <protection hidden="1"/>
    </xf>
    <xf numFmtId="167" fontId="20" fillId="5" borderId="27" xfId="207" applyNumberFormat="1" applyFont="1" applyFill="1" applyBorder="1" applyAlignment="1" applyProtection="1">
      <alignment horizontal="center" vertical="center"/>
      <protection hidden="1"/>
    </xf>
    <xf numFmtId="2" fontId="20" fillId="5" borderId="23" xfId="0" applyNumberFormat="1" applyFont="1" applyFill="1" applyBorder="1" applyAlignment="1" applyProtection="1">
      <alignment horizontal="center" vertical="center"/>
      <protection hidden="1"/>
    </xf>
    <xf numFmtId="164" fontId="20" fillId="5" borderId="23" xfId="0" applyNumberFormat="1" applyFont="1" applyFill="1" applyBorder="1" applyAlignment="1" applyProtection="1">
      <alignment horizontal="center" vertical="center"/>
      <protection hidden="1"/>
    </xf>
    <xf numFmtId="164" fontId="20" fillId="5" borderId="22" xfId="0" applyNumberFormat="1" applyFont="1" applyFill="1" applyBorder="1" applyAlignment="1" applyProtection="1">
      <alignment horizontal="left" vertical="center"/>
      <protection hidden="1"/>
    </xf>
    <xf numFmtId="173" fontId="20" fillId="5" borderId="22" xfId="0" applyNumberFormat="1" applyFont="1" applyFill="1" applyBorder="1" applyAlignment="1" applyProtection="1">
      <alignment horizontal="center" vertical="center"/>
      <protection hidden="1"/>
    </xf>
    <xf numFmtId="0" fontId="33" fillId="5" borderId="0" xfId="0" applyFont="1" applyFill="1" applyBorder="1" applyAlignment="1" applyProtection="1">
      <alignment horizontal="center" vertical="center" wrapText="1"/>
      <protection hidden="1"/>
    </xf>
    <xf numFmtId="164" fontId="20" fillId="5" borderId="0" xfId="0" applyNumberFormat="1" applyFont="1" applyFill="1" applyBorder="1" applyAlignment="1" applyProtection="1">
      <alignment horizontal="center" vertical="center"/>
      <protection hidden="1"/>
    </xf>
    <xf numFmtId="164" fontId="20" fillId="5" borderId="0" xfId="0" applyNumberFormat="1" applyFont="1" applyFill="1" applyBorder="1" applyAlignment="1" applyProtection="1">
      <alignment horizontal="left" vertical="center"/>
      <protection hidden="1"/>
    </xf>
    <xf numFmtId="0" fontId="20" fillId="5" borderId="22" xfId="223" applyFont="1" applyFill="1" applyBorder="1" applyAlignment="1" applyProtection="1">
      <alignment vertical="center"/>
      <protection hidden="1"/>
    </xf>
    <xf numFmtId="1" fontId="20" fillId="20" borderId="22" xfId="0" applyNumberFormat="1" applyFont="1" applyFill="1" applyBorder="1" applyAlignment="1" applyProtection="1">
      <alignment horizontal="center" vertical="center"/>
      <protection hidden="1"/>
    </xf>
    <xf numFmtId="167" fontId="20" fillId="5" borderId="0" xfId="207" applyNumberFormat="1" applyFont="1" applyFill="1" applyBorder="1" applyAlignment="1" applyProtection="1">
      <alignment horizontal="center" vertical="center"/>
      <protection hidden="1"/>
    </xf>
    <xf numFmtId="0" fontId="20" fillId="5" borderId="0" xfId="0" applyFont="1" applyFill="1" applyBorder="1" applyAlignment="1" applyProtection="1">
      <alignment horizontal="center" vertical="center"/>
      <protection hidden="1"/>
    </xf>
    <xf numFmtId="0" fontId="20" fillId="5" borderId="30" xfId="223" applyFont="1" applyFill="1" applyBorder="1" applyAlignment="1" applyProtection="1">
      <alignment horizontal="center" vertical="center"/>
      <protection hidden="1"/>
    </xf>
    <xf numFmtId="0" fontId="20" fillId="5" borderId="30" xfId="223" applyFont="1" applyFill="1" applyBorder="1" applyAlignment="1" applyProtection="1">
      <alignment vertical="center"/>
      <protection hidden="1"/>
    </xf>
    <xf numFmtId="44" fontId="20" fillId="5" borderId="30" xfId="223" applyNumberFormat="1" applyFont="1" applyFill="1" applyBorder="1" applyAlignment="1" applyProtection="1">
      <alignment horizontal="center" vertical="center"/>
      <protection hidden="1"/>
    </xf>
    <xf numFmtId="1" fontId="20" fillId="5" borderId="30" xfId="223" applyNumberFormat="1" applyFont="1" applyFill="1" applyBorder="1" applyAlignment="1" applyProtection="1">
      <alignment horizontal="center" vertical="center"/>
      <protection hidden="1"/>
    </xf>
    <xf numFmtId="164" fontId="20" fillId="5" borderId="30" xfId="0" applyNumberFormat="1" applyFont="1" applyFill="1" applyBorder="1" applyAlignment="1" applyProtection="1">
      <alignment horizontal="center" vertical="center"/>
      <protection hidden="1"/>
    </xf>
    <xf numFmtId="174" fontId="20" fillId="5" borderId="30" xfId="223" applyNumberFormat="1" applyFont="1" applyFill="1" applyBorder="1" applyAlignment="1" applyProtection="1">
      <alignment horizontal="center" vertical="center"/>
      <protection hidden="1"/>
    </xf>
    <xf numFmtId="167" fontId="20" fillId="5" borderId="30" xfId="0" applyNumberFormat="1" applyFont="1" applyFill="1" applyBorder="1" applyAlignment="1" applyProtection="1">
      <alignment horizontal="center" vertical="center"/>
      <protection hidden="1"/>
    </xf>
    <xf numFmtId="0" fontId="20" fillId="15" borderId="88" xfId="0" applyFont="1" applyFill="1" applyBorder="1" applyAlignment="1" applyProtection="1">
      <alignment vertical="center"/>
      <protection hidden="1"/>
    </xf>
    <xf numFmtId="167" fontId="20" fillId="15" borderId="89" xfId="0" applyNumberFormat="1" applyFont="1" applyFill="1" applyBorder="1" applyAlignment="1" applyProtection="1">
      <alignment vertical="center"/>
      <protection hidden="1"/>
    </xf>
    <xf numFmtId="0" fontId="20" fillId="5" borderId="8" xfId="0" applyFont="1" applyFill="1" applyBorder="1" applyProtection="1">
      <protection hidden="1"/>
    </xf>
    <xf numFmtId="6" fontId="32" fillId="5" borderId="15" xfId="0" applyNumberFormat="1" applyFont="1" applyFill="1" applyBorder="1" applyAlignment="1" applyProtection="1">
      <alignment horizontal="center" vertical="center"/>
      <protection hidden="1"/>
    </xf>
    <xf numFmtId="2" fontId="20" fillId="5" borderId="0" xfId="0" applyNumberFormat="1" applyFont="1" applyFill="1" applyBorder="1" applyAlignment="1" applyProtection="1">
      <alignment horizontal="center" vertical="center"/>
      <protection hidden="1"/>
    </xf>
    <xf numFmtId="167" fontId="20" fillId="12" borderId="22" xfId="0" applyNumberFormat="1" applyFont="1" applyFill="1" applyBorder="1" applyAlignment="1" applyProtection="1">
      <alignment horizontal="center" vertical="center"/>
      <protection hidden="1"/>
    </xf>
    <xf numFmtId="167" fontId="20" fillId="12" borderId="27" xfId="0" applyNumberFormat="1" applyFont="1" applyFill="1" applyBorder="1" applyAlignment="1" applyProtection="1">
      <alignment horizontal="center" vertical="center"/>
      <protection hidden="1"/>
    </xf>
    <xf numFmtId="0" fontId="20" fillId="0" borderId="22" xfId="0" applyFont="1" applyFill="1" applyBorder="1" applyAlignment="1" applyProtection="1">
      <alignment vertical="center"/>
      <protection hidden="1"/>
    </xf>
    <xf numFmtId="167" fontId="20" fillId="0" borderId="22" xfId="207" applyNumberFormat="1" applyFont="1" applyBorder="1" applyProtection="1">
      <protection hidden="1"/>
    </xf>
    <xf numFmtId="167" fontId="20" fillId="0" borderId="10" xfId="207" applyNumberFormat="1" applyFont="1" applyBorder="1" applyProtection="1">
      <protection hidden="1"/>
    </xf>
    <xf numFmtId="167" fontId="20" fillId="3" borderId="46" xfId="0" applyNumberFormat="1" applyFont="1" applyFill="1" applyBorder="1" applyAlignment="1" applyProtection="1">
      <alignment horizontal="center" vertical="center"/>
      <protection hidden="1"/>
    </xf>
    <xf numFmtId="0" fontId="20" fillId="5" borderId="34" xfId="219" applyFont="1" applyFill="1" applyBorder="1" applyAlignment="1" applyProtection="1">
      <alignment horizontal="center" vertical="center"/>
      <protection hidden="1"/>
    </xf>
    <xf numFmtId="0" fontId="20" fillId="5" borderId="10" xfId="219" applyFont="1" applyFill="1" applyBorder="1" applyAlignment="1" applyProtection="1">
      <alignment horizontal="center" vertical="center"/>
      <protection hidden="1"/>
    </xf>
    <xf numFmtId="0" fontId="20" fillId="5" borderId="13" xfId="219" applyFont="1" applyFill="1" applyBorder="1" applyAlignment="1" applyProtection="1">
      <alignment horizontal="center" vertical="center"/>
      <protection hidden="1"/>
    </xf>
    <xf numFmtId="44" fontId="20" fillId="5" borderId="22" xfId="219" applyNumberFormat="1" applyFont="1" applyFill="1" applyBorder="1" applyAlignment="1" applyProtection="1">
      <alignment horizontal="center" vertical="center"/>
      <protection hidden="1"/>
    </xf>
    <xf numFmtId="0" fontId="20" fillId="5" borderId="14" xfId="223" applyFont="1" applyFill="1" applyBorder="1" applyAlignment="1" applyProtection="1">
      <alignment horizontal="center" vertical="center"/>
      <protection hidden="1"/>
    </xf>
    <xf numFmtId="44" fontId="20" fillId="5" borderId="78" xfId="223" applyNumberFormat="1" applyFont="1" applyFill="1" applyBorder="1" applyAlignment="1" applyProtection="1">
      <alignment horizontal="center" vertical="center"/>
      <protection hidden="1"/>
    </xf>
    <xf numFmtId="1" fontId="20" fillId="5" borderId="78" xfId="223" applyNumberFormat="1" applyFont="1" applyFill="1" applyBorder="1" applyAlignment="1" applyProtection="1">
      <alignment horizontal="center" vertical="center"/>
      <protection hidden="1"/>
    </xf>
    <xf numFmtId="0" fontId="20" fillId="5" borderId="78" xfId="223" applyFont="1" applyFill="1" applyBorder="1" applyAlignment="1" applyProtection="1">
      <alignment horizontal="center" vertical="center"/>
      <protection hidden="1"/>
    </xf>
    <xf numFmtId="174" fontId="20" fillId="5" borderId="78" xfId="223" applyNumberFormat="1" applyFont="1" applyFill="1" applyBorder="1" applyAlignment="1" applyProtection="1">
      <alignment horizontal="center" vertical="center"/>
      <protection hidden="1"/>
    </xf>
    <xf numFmtId="0" fontId="33" fillId="0" borderId="0" xfId="0" applyFont="1" applyFill="1" applyBorder="1" applyAlignment="1" applyProtection="1">
      <alignment horizontal="center" vertical="center" wrapText="1"/>
      <protection hidden="1"/>
    </xf>
    <xf numFmtId="2" fontId="33" fillId="0" borderId="0" xfId="0" applyNumberFormat="1" applyFont="1" applyFill="1" applyBorder="1" applyAlignment="1" applyProtection="1">
      <alignment horizontal="center" vertical="center" wrapText="1"/>
      <protection hidden="1"/>
    </xf>
    <xf numFmtId="164" fontId="33" fillId="0" borderId="0" xfId="0" applyNumberFormat="1" applyFont="1" applyFill="1" applyBorder="1" applyAlignment="1" applyProtection="1">
      <alignment horizontal="center" vertical="center"/>
      <protection hidden="1"/>
    </xf>
    <xf numFmtId="0" fontId="33" fillId="0" borderId="0" xfId="0" applyFont="1" applyFill="1" applyBorder="1" applyAlignment="1" applyProtection="1">
      <alignment vertical="center" wrapText="1"/>
      <protection hidden="1"/>
    </xf>
    <xf numFmtId="0" fontId="34" fillId="0" borderId="0" xfId="0" applyFont="1" applyFill="1" applyBorder="1" applyAlignment="1" applyProtection="1">
      <alignment horizontal="center" vertical="center" wrapText="1"/>
      <protection hidden="1"/>
    </xf>
    <xf numFmtId="0" fontId="34" fillId="0" borderId="0" xfId="0" applyFont="1" applyFill="1" applyBorder="1" applyAlignment="1" applyProtection="1">
      <alignment horizontal="center" vertical="center"/>
      <protection hidden="1"/>
    </xf>
    <xf numFmtId="167" fontId="20" fillId="0" borderId="0" xfId="207" applyNumberFormat="1" applyFont="1" applyFill="1" applyBorder="1" applyProtection="1">
      <protection hidden="1"/>
    </xf>
    <xf numFmtId="0" fontId="20" fillId="0" borderId="0" xfId="223" applyFont="1" applyFill="1" applyBorder="1" applyAlignment="1" applyProtection="1">
      <alignment horizontal="center" vertical="center"/>
      <protection hidden="1"/>
    </xf>
    <xf numFmtId="0" fontId="20" fillId="0" borderId="0" xfId="223" applyFont="1" applyFill="1" applyBorder="1" applyAlignment="1" applyProtection="1">
      <alignment vertical="center"/>
      <protection hidden="1"/>
    </xf>
    <xf numFmtId="44" fontId="20" fillId="0" borderId="0" xfId="223" applyNumberFormat="1" applyFont="1" applyFill="1" applyBorder="1" applyAlignment="1" applyProtection="1">
      <alignment horizontal="center" vertical="center"/>
      <protection hidden="1"/>
    </xf>
    <xf numFmtId="1" fontId="20" fillId="0" borderId="0" xfId="223" applyNumberFormat="1" applyFont="1" applyFill="1" applyBorder="1" applyAlignment="1" applyProtection="1">
      <alignment horizontal="center" vertical="center"/>
      <protection hidden="1"/>
    </xf>
    <xf numFmtId="164" fontId="20" fillId="0" borderId="0" xfId="0" applyNumberFormat="1" applyFont="1" applyFill="1" applyBorder="1" applyAlignment="1" applyProtection="1">
      <alignment horizontal="center" vertical="center"/>
      <protection hidden="1"/>
    </xf>
    <xf numFmtId="174" fontId="20" fillId="0" borderId="0" xfId="223" applyNumberFormat="1" applyFont="1" applyFill="1" applyBorder="1" applyAlignment="1" applyProtection="1">
      <alignment horizontal="center" vertical="center"/>
      <protection hidden="1"/>
    </xf>
    <xf numFmtId="8" fontId="20" fillId="0" borderId="0" xfId="0" applyNumberFormat="1" applyFont="1" applyFill="1" applyBorder="1" applyAlignment="1" applyProtection="1">
      <alignment horizontal="center" vertical="center"/>
      <protection hidden="1"/>
    </xf>
    <xf numFmtId="167" fontId="20" fillId="0" borderId="0" xfId="207" applyNumberFormat="1" applyFont="1" applyFill="1" applyBorder="1" applyAlignment="1" applyProtection="1">
      <alignment horizontal="center" vertical="center"/>
      <protection hidden="1"/>
    </xf>
    <xf numFmtId="0" fontId="36" fillId="0" borderId="0" xfId="0" applyFont="1" applyFill="1" applyBorder="1" applyAlignment="1" applyProtection="1">
      <alignment vertical="center"/>
      <protection hidden="1"/>
    </xf>
    <xf numFmtId="0" fontId="20" fillId="0" borderId="0" xfId="219" applyFont="1" applyFill="1" applyBorder="1" applyAlignment="1" applyProtection="1">
      <alignment horizontal="center" vertical="center"/>
      <protection hidden="1"/>
    </xf>
    <xf numFmtId="164" fontId="20" fillId="0" borderId="0" xfId="0" applyNumberFormat="1" applyFont="1" applyFill="1" applyBorder="1" applyAlignment="1" applyProtection="1">
      <alignment horizontal="left" vertical="center"/>
      <protection hidden="1"/>
    </xf>
    <xf numFmtId="173" fontId="20" fillId="0" borderId="0" xfId="0" applyNumberFormat="1" applyFont="1" applyFill="1" applyBorder="1" applyAlignment="1" applyProtection="1">
      <alignment horizontal="center" vertical="center"/>
      <protection hidden="1"/>
    </xf>
    <xf numFmtId="0" fontId="32" fillId="0" borderId="0" xfId="0" applyFont="1" applyFill="1" applyBorder="1" applyAlignment="1" applyProtection="1">
      <alignment horizontal="right" vertical="center" wrapText="1" indent="1"/>
      <protection hidden="1"/>
    </xf>
    <xf numFmtId="167" fontId="20" fillId="0" borderId="0" xfId="0" applyNumberFormat="1" applyFont="1" applyFill="1" applyBorder="1" applyAlignment="1" applyProtection="1">
      <alignment vertical="center"/>
      <protection hidden="1"/>
    </xf>
    <xf numFmtId="167" fontId="32" fillId="0" borderId="0" xfId="0" applyNumberFormat="1" applyFont="1" applyFill="1" applyBorder="1" applyAlignment="1" applyProtection="1">
      <alignment vertical="center"/>
      <protection hidden="1"/>
    </xf>
    <xf numFmtId="167" fontId="32" fillId="0" borderId="0" xfId="0" applyNumberFormat="1" applyFont="1" applyFill="1" applyBorder="1" applyAlignment="1" applyProtection="1">
      <alignment horizontal="center" vertical="center"/>
      <protection hidden="1"/>
    </xf>
    <xf numFmtId="167" fontId="32" fillId="0" borderId="0" xfId="0" applyNumberFormat="1" applyFont="1" applyFill="1" applyBorder="1" applyAlignment="1" applyProtection="1">
      <alignment horizontal="right" vertical="center"/>
      <protection hidden="1"/>
    </xf>
    <xf numFmtId="10" fontId="32" fillId="0" borderId="0" xfId="209" applyNumberFormat="1" applyFont="1" applyFill="1" applyBorder="1" applyAlignment="1" applyProtection="1">
      <alignment vertical="center"/>
      <protection hidden="1"/>
    </xf>
    <xf numFmtId="2" fontId="32" fillId="0" borderId="0" xfId="0" applyNumberFormat="1" applyFont="1" applyFill="1" applyBorder="1" applyAlignment="1" applyProtection="1">
      <alignment horizontal="center" vertical="center"/>
      <protection hidden="1"/>
    </xf>
    <xf numFmtId="172" fontId="20" fillId="0" borderId="0" xfId="0" applyNumberFormat="1" applyFont="1" applyFill="1" applyBorder="1" applyProtection="1">
      <protection hidden="1"/>
    </xf>
    <xf numFmtId="10" fontId="32" fillId="0" borderId="0" xfId="209" applyNumberFormat="1" applyFont="1" applyFill="1" applyBorder="1" applyAlignment="1" applyProtection="1">
      <alignment horizontal="right" vertical="center"/>
      <protection hidden="1"/>
    </xf>
    <xf numFmtId="0" fontId="20" fillId="0" borderId="0" xfId="0" applyFont="1" applyFill="1" applyBorder="1" applyAlignment="1" applyProtection="1">
      <alignment horizontal="center"/>
      <protection hidden="1"/>
    </xf>
    <xf numFmtId="0" fontId="20" fillId="0" borderId="0" xfId="223" applyFont="1" applyFill="1" applyBorder="1" applyAlignment="1" applyProtection="1">
      <alignment horizontal="left" vertical="center"/>
      <protection hidden="1"/>
    </xf>
    <xf numFmtId="9" fontId="20" fillId="0" borderId="0" xfId="223" applyNumberFormat="1" applyFont="1" applyFill="1" applyBorder="1" applyAlignment="1" applyProtection="1">
      <alignment horizontal="center" vertical="center"/>
      <protection hidden="1"/>
    </xf>
    <xf numFmtId="172" fontId="20" fillId="0" borderId="0" xfId="223" applyNumberFormat="1" applyFont="1" applyFill="1" applyBorder="1" applyAlignment="1" applyProtection="1">
      <alignment horizontal="center" vertical="center"/>
      <protection hidden="1"/>
    </xf>
    <xf numFmtId="44" fontId="20" fillId="0" borderId="0" xfId="219" applyNumberFormat="1" applyFont="1" applyFill="1" applyBorder="1" applyAlignment="1" applyProtection="1">
      <alignment horizontal="center" vertical="center"/>
      <protection hidden="1"/>
    </xf>
    <xf numFmtId="38" fontId="32" fillId="0" borderId="0" xfId="207" applyNumberFormat="1" applyFont="1" applyFill="1" applyBorder="1" applyAlignment="1" applyProtection="1">
      <alignment horizontal="center" vertical="center"/>
      <protection hidden="1"/>
    </xf>
    <xf numFmtId="0" fontId="20" fillId="0" borderId="0" xfId="0" applyFont="1" applyBorder="1" applyAlignment="1" applyProtection="1">
      <alignment horizontal="center"/>
      <protection hidden="1"/>
    </xf>
    <xf numFmtId="0" fontId="20" fillId="5" borderId="0" xfId="0" applyFont="1" applyFill="1" applyBorder="1" applyAlignment="1" applyProtection="1">
      <protection hidden="1"/>
    </xf>
    <xf numFmtId="6" fontId="32" fillId="5" borderId="33" xfId="0" applyNumberFormat="1" applyFont="1" applyFill="1" applyBorder="1" applyAlignment="1" applyProtection="1">
      <alignment horizontal="center" vertical="center"/>
      <protection hidden="1"/>
    </xf>
    <xf numFmtId="0" fontId="32" fillId="5" borderId="0" xfId="0" applyFont="1" applyFill="1" applyBorder="1" applyAlignment="1" applyProtection="1">
      <alignment vertical="center" wrapText="1"/>
      <protection hidden="1"/>
    </xf>
    <xf numFmtId="6" fontId="32" fillId="5" borderId="0" xfId="207" applyNumberFormat="1" applyFont="1" applyFill="1" applyBorder="1" applyAlignment="1" applyProtection="1">
      <alignment horizontal="center" vertical="center"/>
      <protection hidden="1"/>
    </xf>
    <xf numFmtId="0" fontId="20" fillId="5" borderId="22" xfId="0" applyFont="1" applyFill="1" applyBorder="1" applyAlignment="1" applyProtection="1">
      <alignment horizontal="center" vertical="center" wrapText="1"/>
      <protection hidden="1"/>
    </xf>
    <xf numFmtId="2" fontId="32" fillId="5" borderId="27" xfId="0" applyNumberFormat="1" applyFont="1" applyFill="1" applyBorder="1" applyAlignment="1" applyProtection="1">
      <alignment horizontal="center" vertical="center"/>
      <protection hidden="1"/>
    </xf>
    <xf numFmtId="0" fontId="20" fillId="5" borderId="0" xfId="0" applyFont="1" applyFill="1" applyAlignment="1" applyProtection="1">
      <alignment horizontal="center"/>
      <protection hidden="1"/>
    </xf>
    <xf numFmtId="0" fontId="32" fillId="5" borderId="0" xfId="0" applyFont="1" applyFill="1" applyBorder="1" applyAlignment="1" applyProtection="1">
      <alignment vertical="center"/>
      <protection hidden="1"/>
    </xf>
    <xf numFmtId="0" fontId="32" fillId="5" borderId="0" xfId="0" applyFont="1" applyFill="1" applyBorder="1" applyAlignment="1" applyProtection="1">
      <alignment horizontal="right" vertical="center"/>
      <protection hidden="1"/>
    </xf>
    <xf numFmtId="0" fontId="32" fillId="5" borderId="0" xfId="0" applyFont="1" applyFill="1" applyBorder="1" applyAlignment="1" applyProtection="1">
      <alignment horizontal="center" vertical="center"/>
      <protection hidden="1"/>
    </xf>
    <xf numFmtId="2" fontId="20" fillId="5" borderId="0" xfId="0" applyNumberFormat="1" applyFont="1" applyFill="1" applyBorder="1" applyProtection="1">
      <protection hidden="1"/>
    </xf>
    <xf numFmtId="0" fontId="0" fillId="5" borderId="0" xfId="0" applyFont="1" applyFill="1" applyBorder="1" applyProtection="1">
      <protection hidden="1"/>
    </xf>
    <xf numFmtId="1" fontId="32" fillId="5" borderId="27" xfId="0" applyNumberFormat="1" applyFont="1" applyFill="1" applyBorder="1" applyAlignment="1" applyProtection="1">
      <alignment horizontal="center" vertical="center"/>
      <protection hidden="1"/>
    </xf>
    <xf numFmtId="0" fontId="32" fillId="5" borderId="0" xfId="0" applyFont="1" applyFill="1" applyBorder="1" applyAlignment="1" applyProtection="1">
      <alignment horizontal="center" vertical="center" wrapText="1"/>
      <protection hidden="1"/>
    </xf>
    <xf numFmtId="2" fontId="33" fillId="5" borderId="0" xfId="0" applyNumberFormat="1" applyFont="1" applyFill="1" applyBorder="1" applyAlignment="1" applyProtection="1">
      <alignment horizontal="center" vertical="center" wrapText="1"/>
      <protection hidden="1"/>
    </xf>
    <xf numFmtId="164" fontId="33" fillId="5" borderId="0" xfId="0" applyNumberFormat="1" applyFont="1" applyFill="1" applyBorder="1" applyAlignment="1" applyProtection="1">
      <alignment horizontal="center" vertical="center"/>
      <protection hidden="1"/>
    </xf>
    <xf numFmtId="0" fontId="33" fillId="5" borderId="0" xfId="0" applyFont="1" applyFill="1" applyBorder="1" applyAlignment="1" applyProtection="1">
      <alignment vertical="center" wrapText="1"/>
      <protection hidden="1"/>
    </xf>
    <xf numFmtId="0" fontId="34" fillId="5" borderId="0" xfId="0" applyFont="1" applyFill="1" applyBorder="1" applyAlignment="1" applyProtection="1">
      <alignment horizontal="center" vertical="center" wrapText="1"/>
      <protection hidden="1"/>
    </xf>
    <xf numFmtId="0" fontId="34" fillId="5" borderId="0" xfId="0" applyFont="1" applyFill="1" applyBorder="1" applyAlignment="1" applyProtection="1">
      <alignment horizontal="center" vertical="center"/>
      <protection hidden="1"/>
    </xf>
    <xf numFmtId="0" fontId="20" fillId="5" borderId="30" xfId="0" applyFont="1" applyFill="1" applyBorder="1" applyAlignment="1" applyProtection="1">
      <alignment horizontal="center" vertical="center" wrapText="1"/>
      <protection hidden="1"/>
    </xf>
    <xf numFmtId="1" fontId="32" fillId="5" borderId="31" xfId="0" applyNumberFormat="1" applyFont="1" applyFill="1" applyBorder="1" applyAlignment="1" applyProtection="1">
      <alignment horizontal="center" vertical="center"/>
      <protection hidden="1"/>
    </xf>
    <xf numFmtId="167" fontId="20" fillId="5" borderId="0" xfId="207" applyNumberFormat="1" applyFont="1" applyFill="1" applyBorder="1" applyProtection="1">
      <protection hidden="1"/>
    </xf>
    <xf numFmtId="0" fontId="10" fillId="0" borderId="0" xfId="0" applyFont="1" applyAlignment="1" applyProtection="1">
      <alignment horizontal="left" vertical="top"/>
      <protection hidden="1"/>
    </xf>
    <xf numFmtId="167" fontId="20" fillId="0" borderId="0" xfId="0" applyNumberFormat="1" applyFont="1" applyAlignment="1" applyProtection="1">
      <alignment horizontal="center" vertical="center"/>
      <protection hidden="1"/>
    </xf>
    <xf numFmtId="167" fontId="20" fillId="0" borderId="0" xfId="0" applyNumberFormat="1" applyFont="1" applyProtection="1">
      <protection hidden="1"/>
    </xf>
    <xf numFmtId="0" fontId="49" fillId="0" borderId="0" xfId="0" applyFont="1" applyAlignment="1" applyProtection="1">
      <alignment vertical="center"/>
      <protection hidden="1"/>
    </xf>
    <xf numFmtId="0" fontId="32" fillId="0" borderId="0" xfId="0" applyFont="1" applyAlignment="1" applyProtection="1">
      <alignment vertical="center"/>
      <protection hidden="1"/>
    </xf>
    <xf numFmtId="167" fontId="20" fillId="0" borderId="0" xfId="0" applyNumberFormat="1" applyFont="1" applyAlignment="1" applyProtection="1">
      <alignment vertical="center"/>
      <protection hidden="1"/>
    </xf>
    <xf numFmtId="167" fontId="32" fillId="0" borderId="0" xfId="0" applyNumberFormat="1" applyFont="1" applyAlignment="1" applyProtection="1">
      <alignment vertical="center"/>
      <protection hidden="1"/>
    </xf>
    <xf numFmtId="10" fontId="32" fillId="0" borderId="0" xfId="0" applyNumberFormat="1" applyFont="1" applyAlignment="1" applyProtection="1">
      <alignment vertical="center"/>
      <protection hidden="1"/>
    </xf>
    <xf numFmtId="167" fontId="32" fillId="0" borderId="0" xfId="0" applyNumberFormat="1" applyFont="1" applyAlignment="1" applyProtection="1">
      <alignment horizontal="center" vertical="center"/>
      <protection hidden="1"/>
    </xf>
    <xf numFmtId="2" fontId="20" fillId="0" borderId="0" xfId="0" applyNumberFormat="1" applyFont="1" applyFill="1" applyProtection="1">
      <protection hidden="1"/>
    </xf>
    <xf numFmtId="0" fontId="20" fillId="0" borderId="22" xfId="0" applyFont="1" applyFill="1" applyBorder="1" applyProtection="1">
      <protection hidden="1"/>
    </xf>
    <xf numFmtId="0" fontId="20" fillId="0" borderId="26" xfId="0" applyFont="1" applyFill="1" applyBorder="1" applyAlignment="1" applyProtection="1">
      <alignment horizontal="center" vertical="center"/>
      <protection hidden="1"/>
    </xf>
    <xf numFmtId="0" fontId="20" fillId="0" borderId="27" xfId="0" applyFont="1" applyFill="1" applyBorder="1" applyAlignment="1" applyProtection="1">
      <alignment horizontal="center" vertical="center"/>
      <protection hidden="1"/>
    </xf>
    <xf numFmtId="0" fontId="20" fillId="0" borderId="23" xfId="0" applyFont="1" applyBorder="1" applyAlignment="1" applyProtection="1">
      <alignment horizontal="right" vertical="center"/>
      <protection hidden="1"/>
    </xf>
    <xf numFmtId="0" fontId="20" fillId="21" borderId="23" xfId="0" applyFont="1" applyFill="1" applyBorder="1" applyAlignment="1" applyProtection="1">
      <alignment horizontal="right" vertical="center"/>
      <protection hidden="1"/>
    </xf>
    <xf numFmtId="0" fontId="20" fillId="21" borderId="22" xfId="0" applyFont="1" applyFill="1" applyBorder="1" applyAlignment="1" applyProtection="1">
      <alignment horizontal="right" vertical="center" wrapText="1"/>
      <protection hidden="1"/>
    </xf>
    <xf numFmtId="0" fontId="20" fillId="0" borderId="0" xfId="0" applyFont="1" applyAlignment="1" applyProtection="1">
      <alignment horizontal="center" vertical="center" wrapText="1"/>
      <protection hidden="1"/>
    </xf>
    <xf numFmtId="167" fontId="20" fillId="21" borderId="66" xfId="205" applyNumberFormat="1" applyFont="1" applyFill="1" applyBorder="1" applyAlignment="1" applyProtection="1">
      <alignment horizontal="center" vertical="center"/>
      <protection hidden="1"/>
    </xf>
    <xf numFmtId="167" fontId="20" fillId="0" borderId="66" xfId="205" applyNumberFormat="1" applyFont="1" applyBorder="1" applyProtection="1">
      <protection hidden="1"/>
    </xf>
    <xf numFmtId="167" fontId="20" fillId="21" borderId="21" xfId="205" applyNumberFormat="1" applyFont="1" applyFill="1" applyBorder="1" applyAlignment="1" applyProtection="1">
      <alignment horizontal="center" vertical="center"/>
      <protection hidden="1"/>
    </xf>
    <xf numFmtId="0" fontId="20" fillId="22" borderId="88" xfId="0" applyFont="1" applyFill="1" applyBorder="1" applyAlignment="1" applyProtection="1">
      <alignment horizontal="right" vertical="center"/>
      <protection hidden="1"/>
    </xf>
    <xf numFmtId="167" fontId="20" fillId="22" borderId="42" xfId="205" applyNumberFormat="1" applyFont="1" applyFill="1" applyBorder="1" applyAlignment="1" applyProtection="1">
      <alignment vertical="center"/>
      <protection hidden="1"/>
    </xf>
    <xf numFmtId="0" fontId="20" fillId="21" borderId="23" xfId="0" applyFont="1" applyFill="1" applyBorder="1" applyAlignment="1" applyProtection="1">
      <alignment horizontal="right" vertical="center" wrapText="1"/>
      <protection hidden="1"/>
    </xf>
    <xf numFmtId="0" fontId="20" fillId="21" borderId="30" xfId="0" applyFont="1" applyFill="1" applyBorder="1" applyAlignment="1" applyProtection="1">
      <alignment horizontal="center" vertical="center" wrapText="1"/>
      <protection hidden="1"/>
    </xf>
    <xf numFmtId="0" fontId="20" fillId="21" borderId="58" xfId="0" applyFont="1" applyFill="1" applyBorder="1" applyAlignment="1" applyProtection="1">
      <alignment horizontal="center" vertical="center" wrapText="1"/>
      <protection hidden="1"/>
    </xf>
    <xf numFmtId="0" fontId="20" fillId="21" borderId="58" xfId="0" applyFont="1" applyFill="1" applyBorder="1" applyAlignment="1" applyProtection="1">
      <alignment horizontal="center" vertical="center"/>
      <protection hidden="1"/>
    </xf>
    <xf numFmtId="0" fontId="20" fillId="21" borderId="49" xfId="0" applyFont="1" applyFill="1" applyBorder="1" applyAlignment="1" applyProtection="1">
      <alignment horizontal="center" vertical="center"/>
      <protection hidden="1"/>
    </xf>
    <xf numFmtId="175" fontId="20" fillId="12" borderId="22" xfId="223" applyNumberFormat="1" applyFont="1" applyFill="1" applyBorder="1" applyAlignment="1" applyProtection="1">
      <alignment horizontal="center" vertical="center"/>
      <protection hidden="1"/>
    </xf>
    <xf numFmtId="0" fontId="20" fillId="21" borderId="12" xfId="0" applyFont="1" applyFill="1" applyBorder="1" applyAlignment="1" applyProtection="1">
      <alignment horizontal="center" vertical="center"/>
      <protection hidden="1"/>
    </xf>
    <xf numFmtId="0" fontId="32" fillId="21" borderId="83" xfId="0" applyFont="1" applyFill="1" applyBorder="1" applyAlignment="1" applyProtection="1">
      <alignment horizontal="center" vertical="center" wrapText="1"/>
      <protection hidden="1"/>
    </xf>
    <xf numFmtId="167" fontId="32" fillId="0" borderId="90" xfId="205" applyNumberFormat="1" applyFont="1" applyBorder="1" applyAlignment="1" applyProtection="1">
      <alignment horizontal="center" vertical="center"/>
      <protection hidden="1"/>
    </xf>
    <xf numFmtId="0" fontId="32" fillId="0" borderId="91" xfId="0" applyFont="1" applyFill="1" applyBorder="1" applyAlignment="1" applyProtection="1">
      <alignment vertical="center"/>
      <protection hidden="1"/>
    </xf>
    <xf numFmtId="0" fontId="32" fillId="0" borderId="91" xfId="0" applyFont="1" applyFill="1" applyBorder="1" applyAlignment="1" applyProtection="1">
      <alignment vertical="center" wrapText="1"/>
      <protection hidden="1"/>
    </xf>
    <xf numFmtId="167" fontId="32" fillId="0" borderId="79" xfId="205" applyNumberFormat="1" applyFont="1" applyBorder="1" applyAlignment="1" applyProtection="1">
      <alignment horizontal="center" vertical="center"/>
      <protection hidden="1"/>
    </xf>
    <xf numFmtId="167" fontId="32" fillId="0" borderId="83" xfId="205" applyNumberFormat="1" applyFont="1" applyBorder="1" applyAlignment="1" applyProtection="1">
      <alignment horizontal="center" vertical="center"/>
      <protection hidden="1"/>
    </xf>
    <xf numFmtId="167" fontId="20" fillId="22" borderId="59" xfId="205" applyNumberFormat="1" applyFont="1" applyFill="1" applyBorder="1" applyAlignment="1" applyProtection="1">
      <alignment vertical="center"/>
      <protection hidden="1"/>
    </xf>
    <xf numFmtId="0" fontId="0" fillId="0" borderId="0" xfId="0" applyFont="1" applyProtection="1"/>
    <xf numFmtId="0" fontId="0" fillId="3" borderId="2" xfId="0" applyFill="1" applyBorder="1" applyAlignment="1">
      <alignment vertical="top"/>
    </xf>
    <xf numFmtId="0" fontId="0" fillId="3" borderId="13" xfId="0" applyNumberFormat="1" applyFill="1" applyBorder="1" applyAlignment="1" applyProtection="1">
      <alignment horizontal="left" vertical="top" wrapText="1"/>
    </xf>
    <xf numFmtId="0" fontId="0" fillId="3" borderId="20" xfId="0" applyNumberFormat="1" applyFill="1" applyBorder="1" applyAlignment="1" applyProtection="1">
      <alignment horizontal="left" vertical="top" wrapText="1"/>
    </xf>
    <xf numFmtId="172" fontId="0" fillId="0" borderId="0" xfId="0" applyNumberFormat="1"/>
    <xf numFmtId="171" fontId="0" fillId="0" borderId="0" xfId="0" applyNumberFormat="1"/>
    <xf numFmtId="172" fontId="0" fillId="3" borderId="20" xfId="0" applyNumberFormat="1" applyFill="1" applyBorder="1" applyAlignment="1" applyProtection="1">
      <alignment horizontal="right" vertical="top" wrapText="1"/>
    </xf>
    <xf numFmtId="172" fontId="0" fillId="3" borderId="20" xfId="0" applyNumberFormat="1" applyFill="1" applyBorder="1" applyAlignment="1" applyProtection="1">
      <alignment horizontal="right" vertical="top" wrapText="1"/>
      <protection locked="0"/>
    </xf>
    <xf numFmtId="172" fontId="0" fillId="3" borderId="13" xfId="0" applyNumberFormat="1" applyFill="1" applyBorder="1" applyAlignment="1" applyProtection="1">
      <alignment horizontal="right" vertical="top" wrapText="1"/>
    </xf>
    <xf numFmtId="172" fontId="0" fillId="3" borderId="13" xfId="0" applyNumberFormat="1" applyFill="1" applyBorder="1" applyAlignment="1" applyProtection="1">
      <alignment horizontal="right" vertical="top" wrapText="1"/>
      <protection locked="0"/>
    </xf>
    <xf numFmtId="172" fontId="0" fillId="3" borderId="20" xfId="0" applyNumberFormat="1" applyFill="1" applyBorder="1" applyAlignment="1">
      <alignment horizontal="right" vertical="top" wrapText="1"/>
    </xf>
    <xf numFmtId="172" fontId="0" fillId="3" borderId="13" xfId="0" applyNumberFormat="1" applyFill="1" applyBorder="1" applyAlignment="1">
      <alignment horizontal="right" vertical="top" wrapText="1"/>
    </xf>
    <xf numFmtId="0" fontId="0" fillId="0" borderId="0" xfId="0" applyFont="1" applyBorder="1" applyAlignment="1"/>
    <xf numFmtId="0" fontId="10" fillId="0" borderId="0" xfId="0" applyFont="1" applyBorder="1" applyAlignment="1">
      <alignment vertical="center"/>
    </xf>
    <xf numFmtId="0" fontId="10" fillId="0" borderId="0" xfId="0" applyFont="1" applyBorder="1"/>
    <xf numFmtId="0" fontId="0" fillId="0" borderId="0" xfId="0" applyFont="1" applyBorder="1"/>
    <xf numFmtId="44" fontId="32" fillId="16" borderId="15" xfId="0" applyNumberFormat="1" applyFont="1" applyFill="1" applyBorder="1" applyAlignment="1" applyProtection="1">
      <alignment horizontal="center" vertical="center"/>
      <protection hidden="1"/>
    </xf>
    <xf numFmtId="167" fontId="32" fillId="16" borderId="16" xfId="0" applyNumberFormat="1" applyFont="1" applyFill="1" applyBorder="1" applyAlignment="1" applyProtection="1">
      <alignment horizontal="center" vertical="center"/>
      <protection hidden="1"/>
    </xf>
    <xf numFmtId="0" fontId="0" fillId="0" borderId="0" xfId="0" applyFill="1" applyBorder="1" applyAlignment="1" applyProtection="1">
      <alignment horizontal="left" vertical="top" wrapText="1"/>
      <protection locked="0"/>
    </xf>
    <xf numFmtId="164" fontId="0" fillId="0" borderId="0" xfId="0" applyNumberFormat="1" applyFill="1" applyBorder="1" applyAlignment="1" applyProtection="1">
      <alignment horizontal="left" vertical="top" wrapText="1"/>
      <protection locked="0"/>
    </xf>
    <xf numFmtId="0" fontId="0" fillId="0" borderId="0" xfId="0" applyFill="1" applyBorder="1" applyAlignment="1">
      <alignment horizontal="left" vertical="top" wrapText="1"/>
    </xf>
    <xf numFmtId="0" fontId="0" fillId="0" borderId="0" xfId="0" applyFill="1" applyBorder="1" applyAlignment="1">
      <alignment horizontal="left" vertical="top"/>
    </xf>
    <xf numFmtId="0" fontId="0" fillId="0" borderId="0" xfId="0" applyFill="1" applyBorder="1" applyAlignment="1">
      <alignment vertical="top"/>
    </xf>
    <xf numFmtId="0" fontId="8" fillId="3" borderId="35" xfId="0" applyFont="1" applyFill="1" applyBorder="1" applyAlignment="1">
      <alignment horizontal="left" vertical="top"/>
    </xf>
    <xf numFmtId="0" fontId="13" fillId="0" borderId="0" xfId="305" applyAlignment="1" applyProtection="1">
      <alignment horizontal="left" vertical="top"/>
      <protection hidden="1"/>
    </xf>
    <xf numFmtId="0" fontId="12" fillId="0" borderId="0" xfId="0" applyFont="1" applyFill="1" applyBorder="1" applyAlignment="1" applyProtection="1">
      <alignment horizontal="center"/>
      <protection hidden="1"/>
    </xf>
    <xf numFmtId="0" fontId="20" fillId="3" borderId="0" xfId="223" applyFont="1" applyFill="1" applyBorder="1" applyAlignment="1" applyProtection="1">
      <alignment vertical="center"/>
      <protection hidden="1"/>
    </xf>
    <xf numFmtId="0" fontId="32" fillId="3" borderId="0" xfId="0" applyFont="1" applyFill="1" applyBorder="1" applyAlignment="1" applyProtection="1">
      <alignment vertical="center"/>
      <protection hidden="1"/>
    </xf>
    <xf numFmtId="6" fontId="32" fillId="3" borderId="0" xfId="0" applyNumberFormat="1" applyFont="1" applyFill="1" applyBorder="1" applyAlignment="1" applyProtection="1">
      <alignment horizontal="center" vertical="center"/>
      <protection hidden="1"/>
    </xf>
    <xf numFmtId="0" fontId="32" fillId="3" borderId="0" xfId="0" applyFont="1" applyFill="1" applyBorder="1" applyAlignment="1" applyProtection="1">
      <alignment vertical="center" wrapText="1"/>
      <protection hidden="1"/>
    </xf>
    <xf numFmtId="1" fontId="32" fillId="3" borderId="0" xfId="0" applyNumberFormat="1" applyFont="1" applyFill="1" applyBorder="1" applyAlignment="1" applyProtection="1">
      <alignment horizontal="center" vertical="center"/>
      <protection hidden="1"/>
    </xf>
    <xf numFmtId="2" fontId="32" fillId="3" borderId="0" xfId="0" applyNumberFormat="1" applyFont="1" applyFill="1" applyBorder="1" applyAlignment="1" applyProtection="1">
      <alignment horizontal="center" vertical="center"/>
      <protection hidden="1"/>
    </xf>
    <xf numFmtId="165" fontId="32" fillId="3" borderId="0" xfId="209" applyNumberFormat="1" applyFont="1" applyFill="1" applyBorder="1" applyAlignment="1" applyProtection="1">
      <alignment horizontal="center" vertical="center"/>
      <protection hidden="1"/>
    </xf>
    <xf numFmtId="0" fontId="32" fillId="3" borderId="0" xfId="0" applyFont="1" applyFill="1" applyBorder="1" applyAlignment="1" applyProtection="1">
      <alignment horizontal="center" vertical="center"/>
      <protection hidden="1"/>
    </xf>
    <xf numFmtId="0" fontId="20" fillId="3" borderId="8" xfId="223" applyFont="1" applyFill="1" applyBorder="1" applyAlignment="1" applyProtection="1">
      <alignment horizontal="center" vertical="center"/>
      <protection hidden="1"/>
    </xf>
    <xf numFmtId="0" fontId="32" fillId="3" borderId="8" xfId="0" applyFont="1" applyFill="1" applyBorder="1" applyAlignment="1" applyProtection="1">
      <alignment vertical="center"/>
      <protection hidden="1"/>
    </xf>
    <xf numFmtId="0" fontId="32" fillId="3" borderId="4" xfId="0" applyFont="1" applyFill="1" applyBorder="1" applyAlignment="1" applyProtection="1">
      <alignment vertical="center"/>
      <protection hidden="1"/>
    </xf>
    <xf numFmtId="0" fontId="32" fillId="3" borderId="8" xfId="0" applyFont="1" applyFill="1" applyBorder="1" applyAlignment="1" applyProtection="1">
      <alignment horizontal="right" vertical="center" wrapText="1" indent="1"/>
      <protection hidden="1"/>
    </xf>
    <xf numFmtId="0" fontId="32" fillId="3" borderId="8" xfId="0" applyFont="1" applyFill="1" applyBorder="1" applyAlignment="1" applyProtection="1">
      <alignment horizontal="center" vertical="center"/>
      <protection hidden="1"/>
    </xf>
    <xf numFmtId="0" fontId="20" fillId="3" borderId="11" xfId="223" applyFont="1" applyFill="1" applyBorder="1" applyAlignment="1" applyProtection="1">
      <alignment horizontal="center" vertical="center"/>
      <protection hidden="1"/>
    </xf>
    <xf numFmtId="0" fontId="20" fillId="3" borderId="6" xfId="223" applyFont="1" applyFill="1" applyBorder="1" applyAlignment="1" applyProtection="1">
      <alignment vertical="center"/>
      <protection hidden="1"/>
    </xf>
    <xf numFmtId="44" fontId="20" fillId="3" borderId="4" xfId="223" applyNumberFormat="1" applyFont="1" applyFill="1" applyBorder="1" applyAlignment="1" applyProtection="1">
      <alignment horizontal="center" vertical="center"/>
      <protection hidden="1"/>
    </xf>
    <xf numFmtId="0" fontId="32" fillId="3" borderId="4" xfId="0" applyFont="1" applyFill="1" applyBorder="1" applyAlignment="1" applyProtection="1">
      <alignment vertical="center" wrapText="1"/>
      <protection hidden="1"/>
    </xf>
    <xf numFmtId="0" fontId="32" fillId="3" borderId="4" xfId="0" applyFont="1" applyFill="1" applyBorder="1" applyAlignment="1" applyProtection="1">
      <alignment horizontal="center" vertical="center"/>
      <protection hidden="1"/>
    </xf>
    <xf numFmtId="44" fontId="20" fillId="3" borderId="7" xfId="223" applyNumberFormat="1" applyFont="1" applyFill="1" applyBorder="1" applyAlignment="1" applyProtection="1">
      <alignment horizontal="center" vertical="center"/>
      <protection hidden="1"/>
    </xf>
    <xf numFmtId="0" fontId="8" fillId="3" borderId="26" xfId="0" applyFont="1" applyFill="1" applyBorder="1" applyAlignment="1">
      <alignment horizontal="left" vertical="top"/>
    </xf>
    <xf numFmtId="0" fontId="0" fillId="3" borderId="33" xfId="0" applyFill="1" applyBorder="1" applyAlignment="1" applyProtection="1">
      <alignment vertical="top"/>
      <protection locked="0"/>
    </xf>
    <xf numFmtId="0" fontId="0" fillId="3" borderId="27" xfId="0" applyFill="1" applyBorder="1" applyAlignment="1" applyProtection="1">
      <alignment vertical="top"/>
      <protection locked="0"/>
    </xf>
    <xf numFmtId="0" fontId="0" fillId="0" borderId="0" xfId="0" applyFill="1" applyBorder="1" applyAlignment="1" applyProtection="1">
      <alignment vertical="top"/>
      <protection locked="0"/>
    </xf>
    <xf numFmtId="0" fontId="0" fillId="3" borderId="31" xfId="0" applyFill="1" applyBorder="1" applyAlignment="1" applyProtection="1">
      <alignment vertical="top"/>
      <protection locked="0"/>
    </xf>
    <xf numFmtId="0" fontId="8" fillId="0" borderId="0" xfId="0" applyFont="1" applyFill="1" applyBorder="1" applyAlignment="1" applyProtection="1">
      <alignment horizontal="left" vertical="top"/>
      <protection locked="0"/>
    </xf>
    <xf numFmtId="0" fontId="10" fillId="0" borderId="0" xfId="0" applyFont="1" applyFill="1" applyBorder="1" applyAlignment="1" applyProtection="1">
      <alignment horizontal="left" vertical="top"/>
      <protection hidden="1"/>
    </xf>
    <xf numFmtId="0" fontId="16" fillId="0" borderId="0" xfId="0" applyFont="1" applyFill="1" applyBorder="1" applyAlignment="1" applyProtection="1">
      <alignment horizontal="left" vertical="top"/>
      <protection hidden="1"/>
    </xf>
    <xf numFmtId="0" fontId="0" fillId="0" borderId="0" xfId="0" applyFill="1" applyBorder="1" applyAlignment="1" applyProtection="1">
      <alignment vertical="top"/>
    </xf>
    <xf numFmtId="0" fontId="8" fillId="0" borderId="0" xfId="0" applyFont="1" applyFill="1" applyBorder="1" applyAlignment="1">
      <alignment vertical="top" wrapText="1"/>
    </xf>
    <xf numFmtId="0" fontId="8" fillId="0" borderId="0" xfId="0" applyFont="1" applyFill="1" applyBorder="1" applyAlignment="1">
      <alignment horizontal="right" vertical="top" wrapText="1"/>
    </xf>
    <xf numFmtId="0" fontId="8" fillId="0" borderId="0" xfId="0" applyFont="1" applyFill="1" applyBorder="1" applyAlignment="1">
      <alignment horizontal="left" vertical="top"/>
    </xf>
    <xf numFmtId="0" fontId="8" fillId="0" borderId="0" xfId="0" applyFont="1" applyFill="1" applyBorder="1" applyAlignment="1">
      <alignment vertical="top"/>
    </xf>
    <xf numFmtId="0" fontId="8" fillId="0" borderId="0" xfId="0" applyFont="1" applyFill="1" applyBorder="1" applyAlignment="1">
      <alignment horizontal="center" vertical="top"/>
    </xf>
    <xf numFmtId="0" fontId="8" fillId="0" borderId="0" xfId="0" applyFont="1" applyFill="1" applyBorder="1" applyAlignment="1" applyProtection="1">
      <alignment horizontal="center" vertical="top"/>
      <protection hidden="1"/>
    </xf>
    <xf numFmtId="0" fontId="8" fillId="0" borderId="0" xfId="0" applyFont="1" applyFill="1" applyBorder="1" applyAlignment="1" applyProtection="1">
      <alignment vertical="top" wrapText="1"/>
    </xf>
    <xf numFmtId="0" fontId="0" fillId="3" borderId="33" xfId="0" applyFill="1" applyBorder="1" applyAlignment="1" applyProtection="1">
      <alignment horizontal="left" vertical="top"/>
      <protection locked="0"/>
    </xf>
    <xf numFmtId="0" fontId="8" fillId="3" borderId="26" xfId="0" applyFont="1" applyFill="1" applyBorder="1" applyAlignment="1">
      <alignment horizontal="left" vertical="top"/>
    </xf>
    <xf numFmtId="0" fontId="0" fillId="3" borderId="10" xfId="0" applyFill="1" applyBorder="1" applyAlignment="1" applyProtection="1">
      <alignment horizontal="left" vertical="top"/>
      <protection locked="0"/>
    </xf>
    <xf numFmtId="0" fontId="0" fillId="3" borderId="9" xfId="0" applyFill="1" applyBorder="1" applyAlignment="1" applyProtection="1">
      <alignment horizontal="left" vertical="top"/>
      <protection locked="0"/>
    </xf>
    <xf numFmtId="14" fontId="0" fillId="3" borderId="27" xfId="0" applyNumberFormat="1" applyFill="1" applyBorder="1" applyAlignment="1" applyProtection="1">
      <alignment vertical="top"/>
      <protection locked="0"/>
    </xf>
    <xf numFmtId="0" fontId="0" fillId="0" borderId="0" xfId="0" applyFill="1" applyBorder="1" applyAlignment="1" applyProtection="1">
      <alignment horizontal="left" vertical="top"/>
      <protection locked="0"/>
    </xf>
    <xf numFmtId="14" fontId="0" fillId="3" borderId="31" xfId="0" applyNumberFormat="1" applyFill="1" applyBorder="1" applyAlignment="1" applyProtection="1">
      <alignment horizontal="left" vertical="top"/>
      <protection locked="0"/>
    </xf>
    <xf numFmtId="14" fontId="0" fillId="3" borderId="31" xfId="0" applyNumberFormat="1" applyFill="1" applyBorder="1" applyAlignment="1" applyProtection="1">
      <alignment vertical="top"/>
      <protection locked="0"/>
    </xf>
    <xf numFmtId="0" fontId="1" fillId="0" borderId="0" xfId="443" applyFont="1" applyAlignment="1" applyProtection="1">
      <alignment vertical="center"/>
    </xf>
    <xf numFmtId="0" fontId="1" fillId="0" borderId="0" xfId="443" applyFont="1" applyAlignment="1" applyProtection="1">
      <alignment horizontal="right" vertical="center"/>
    </xf>
    <xf numFmtId="0" fontId="1" fillId="0" borderId="0" xfId="443" applyFont="1" applyAlignment="1" applyProtection="1">
      <alignment horizontal="left" vertical="center"/>
    </xf>
    <xf numFmtId="0" fontId="1" fillId="0" borderId="0" xfId="444" applyFont="1" applyAlignment="1" applyProtection="1">
      <alignment vertical="center"/>
    </xf>
    <xf numFmtId="0" fontId="1" fillId="0" borderId="0" xfId="444" applyFont="1" applyAlignment="1" applyProtection="1">
      <alignment horizontal="right" vertical="center"/>
    </xf>
    <xf numFmtId="0" fontId="1" fillId="0" borderId="0" xfId="443" applyFont="1" applyBorder="1" applyAlignment="1" applyProtection="1">
      <alignment vertical="center"/>
    </xf>
    <xf numFmtId="0" fontId="1" fillId="9" borderId="65" xfId="443" applyFont="1" applyFill="1" applyBorder="1" applyAlignment="1" applyProtection="1">
      <alignment horizontal="right" vertical="center"/>
    </xf>
    <xf numFmtId="9" fontId="10" fillId="23" borderId="64" xfId="0" applyNumberFormat="1" applyFont="1" applyFill="1" applyBorder="1" applyAlignment="1" applyProtection="1">
      <alignment horizontal="right" vertical="center"/>
      <protection locked="0"/>
    </xf>
    <xf numFmtId="2" fontId="1" fillId="7" borderId="64" xfId="443" applyNumberFormat="1" applyFont="1" applyFill="1" applyBorder="1" applyAlignment="1" applyProtection="1">
      <alignment vertical="center"/>
      <protection locked="0"/>
    </xf>
    <xf numFmtId="0" fontId="1" fillId="0" borderId="62" xfId="443" applyFont="1" applyBorder="1" applyAlignment="1" applyProtection="1">
      <alignment vertical="center"/>
    </xf>
    <xf numFmtId="0" fontId="1" fillId="0" borderId="53" xfId="444" applyFont="1" applyBorder="1" applyAlignment="1" applyProtection="1">
      <alignment vertical="center"/>
    </xf>
    <xf numFmtId="0" fontId="1" fillId="0" borderId="53" xfId="443" applyFont="1" applyBorder="1" applyAlignment="1" applyProtection="1">
      <alignment vertical="center"/>
    </xf>
    <xf numFmtId="0" fontId="1" fillId="0" borderId="53" xfId="443" applyFont="1" applyBorder="1" applyAlignment="1" applyProtection="1">
      <alignment horizontal="left" vertical="center"/>
    </xf>
    <xf numFmtId="0" fontId="0" fillId="9" borderId="69" xfId="444" applyFont="1" applyFill="1" applyBorder="1" applyAlignment="1" applyProtection="1">
      <alignment vertical="center"/>
    </xf>
    <xf numFmtId="171" fontId="7" fillId="9" borderId="76" xfId="445" applyNumberFormat="1" applyFont="1" applyFill="1" applyBorder="1" applyAlignment="1" applyProtection="1">
      <alignment vertical="center"/>
    </xf>
    <xf numFmtId="171" fontId="7" fillId="9" borderId="75" xfId="445" applyNumberFormat="1" applyFont="1" applyFill="1" applyBorder="1" applyAlignment="1" applyProtection="1">
      <alignment vertical="center"/>
    </xf>
    <xf numFmtId="0" fontId="7" fillId="9" borderId="11" xfId="443" applyFont="1" applyFill="1" applyBorder="1" applyAlignment="1" applyProtection="1">
      <alignment vertical="center"/>
    </xf>
    <xf numFmtId="0" fontId="1" fillId="0" borderId="4" xfId="443" applyFont="1" applyBorder="1" applyAlignment="1" applyProtection="1">
      <alignment vertical="center"/>
    </xf>
    <xf numFmtId="0" fontId="1" fillId="0" borderId="67" xfId="443" applyFont="1" applyBorder="1" applyAlignment="1" applyProtection="1">
      <alignment horizontal="right" vertical="center"/>
    </xf>
    <xf numFmtId="0" fontId="1" fillId="0" borderId="67" xfId="443" applyFont="1" applyBorder="1" applyAlignment="1" applyProtection="1">
      <alignment vertical="center"/>
    </xf>
    <xf numFmtId="171" fontId="7" fillId="9" borderId="74" xfId="445" applyNumberFormat="1" applyFont="1" applyFill="1" applyBorder="1" applyAlignment="1" applyProtection="1">
      <alignment vertical="center"/>
    </xf>
    <xf numFmtId="171" fontId="7" fillId="9" borderId="73" xfId="445" applyNumberFormat="1" applyFont="1" applyFill="1" applyBorder="1" applyAlignment="1" applyProtection="1">
      <alignment vertical="center"/>
    </xf>
    <xf numFmtId="0" fontId="7" fillId="9" borderId="8" xfId="443" applyFont="1" applyFill="1" applyBorder="1" applyAlignment="1" applyProtection="1">
      <alignment vertical="center"/>
    </xf>
    <xf numFmtId="0" fontId="1" fillId="0" borderId="63" xfId="443" applyFont="1" applyBorder="1" applyAlignment="1" applyProtection="1">
      <alignment horizontal="right" vertical="center"/>
    </xf>
    <xf numFmtId="0" fontId="1" fillId="0" borderId="63" xfId="443" applyFont="1" applyBorder="1" applyAlignment="1" applyProtection="1">
      <alignment vertical="center"/>
    </xf>
    <xf numFmtId="171" fontId="7" fillId="9" borderId="72" xfId="445" applyNumberFormat="1" applyFont="1" applyFill="1" applyBorder="1" applyAlignment="1" applyProtection="1">
      <alignment vertical="center"/>
    </xf>
    <xf numFmtId="171" fontId="7" fillId="9" borderId="71" xfId="445" applyNumberFormat="1" applyFont="1" applyFill="1" applyBorder="1" applyAlignment="1" applyProtection="1">
      <alignment vertical="center"/>
    </xf>
    <xf numFmtId="0" fontId="7" fillId="9" borderId="48" xfId="443" applyFont="1" applyFill="1" applyBorder="1" applyAlignment="1" applyProtection="1">
      <alignment vertical="center"/>
    </xf>
    <xf numFmtId="0" fontId="0" fillId="0" borderId="0" xfId="443" applyFont="1" applyAlignment="1" applyProtection="1">
      <alignment vertical="center"/>
    </xf>
    <xf numFmtId="0" fontId="22" fillId="0" borderId="7" xfId="443" applyFont="1" applyBorder="1" applyAlignment="1" applyProtection="1">
      <alignment horizontal="center" vertical="center"/>
    </xf>
    <xf numFmtId="0" fontId="22" fillId="0" borderId="6" xfId="443" applyFont="1" applyBorder="1" applyAlignment="1" applyProtection="1">
      <alignment horizontal="center" vertical="center"/>
    </xf>
    <xf numFmtId="0" fontId="1" fillId="0" borderId="8" xfId="443" applyFont="1" applyBorder="1" applyAlignment="1" applyProtection="1">
      <alignment vertical="center"/>
    </xf>
    <xf numFmtId="9" fontId="7" fillId="9" borderId="76" xfId="446" applyFont="1" applyFill="1" applyBorder="1" applyAlignment="1" applyProtection="1">
      <alignment vertical="center"/>
    </xf>
    <xf numFmtId="9" fontId="7" fillId="9" borderId="75" xfId="446" applyFont="1" applyFill="1" applyBorder="1" applyAlignment="1" applyProtection="1">
      <alignment vertical="center"/>
    </xf>
    <xf numFmtId="0" fontId="0" fillId="9" borderId="65" xfId="444" applyFont="1" applyFill="1" applyBorder="1" applyAlignment="1" applyProtection="1">
      <alignment vertical="center"/>
    </xf>
    <xf numFmtId="9" fontId="7" fillId="9" borderId="74" xfId="446" applyFont="1" applyFill="1" applyBorder="1" applyAlignment="1" applyProtection="1">
      <alignment vertical="center"/>
    </xf>
    <xf numFmtId="9" fontId="7" fillId="9" borderId="73" xfId="446" applyFont="1" applyFill="1" applyBorder="1" applyAlignment="1" applyProtection="1">
      <alignment vertical="center"/>
    </xf>
    <xf numFmtId="0" fontId="22" fillId="0" borderId="67" xfId="443" applyFont="1" applyBorder="1" applyAlignment="1" applyProtection="1">
      <alignment vertical="center"/>
    </xf>
    <xf numFmtId="170" fontId="1" fillId="7" borderId="68" xfId="443" applyNumberFormat="1" applyFont="1" applyFill="1" applyBorder="1" applyAlignment="1" applyProtection="1">
      <alignment horizontal="right" vertical="center"/>
      <protection locked="0"/>
    </xf>
    <xf numFmtId="9" fontId="7" fillId="9" borderId="72" xfId="446" applyFont="1" applyFill="1" applyBorder="1" applyAlignment="1" applyProtection="1">
      <alignment vertical="center"/>
    </xf>
    <xf numFmtId="9" fontId="7" fillId="9" borderId="71" xfId="446" applyFont="1" applyFill="1" applyBorder="1" applyAlignment="1" applyProtection="1">
      <alignment vertical="center"/>
    </xf>
    <xf numFmtId="0" fontId="1" fillId="0" borderId="53" xfId="443" applyFont="1" applyBorder="1" applyAlignment="1" applyProtection="1">
      <alignment horizontal="right" vertical="center"/>
    </xf>
    <xf numFmtId="0" fontId="22" fillId="0" borderId="63" xfId="443" applyFont="1" applyBorder="1" applyAlignment="1" applyProtection="1">
      <alignment vertical="center"/>
    </xf>
    <xf numFmtId="9" fontId="1" fillId="7" borderId="64" xfId="442" applyFont="1" applyFill="1" applyBorder="1" applyAlignment="1" applyProtection="1">
      <alignment horizontal="right" vertical="center"/>
      <protection locked="0"/>
    </xf>
    <xf numFmtId="168" fontId="7" fillId="9" borderId="55" xfId="445" applyNumberFormat="1" applyFont="1" applyFill="1" applyBorder="1" applyAlignment="1" applyProtection="1">
      <alignment vertical="center"/>
    </xf>
    <xf numFmtId="168" fontId="7" fillId="9" borderId="75" xfId="445" applyNumberFormat="1" applyFont="1" applyFill="1" applyBorder="1" applyAlignment="1" applyProtection="1">
      <alignment vertical="center"/>
    </xf>
    <xf numFmtId="0" fontId="1" fillId="0" borderId="4" xfId="444" applyFont="1" applyBorder="1" applyAlignment="1" applyProtection="1">
      <alignment vertical="center"/>
    </xf>
    <xf numFmtId="0" fontId="1" fillId="0" borderId="0" xfId="444" applyFont="1" applyBorder="1" applyAlignment="1" applyProtection="1">
      <alignment vertical="center"/>
    </xf>
    <xf numFmtId="168" fontId="7" fillId="9" borderId="77" xfId="445" applyNumberFormat="1" applyFont="1" applyFill="1" applyBorder="1" applyAlignment="1" applyProtection="1">
      <alignment vertical="center"/>
    </xf>
    <xf numFmtId="168" fontId="7" fillId="9" borderId="73" xfId="445" applyNumberFormat="1" applyFont="1" applyFill="1" applyBorder="1" applyAlignment="1" applyProtection="1">
      <alignment vertical="center"/>
    </xf>
    <xf numFmtId="168" fontId="7" fillId="9" borderId="61" xfId="445" applyNumberFormat="1" applyFont="1" applyFill="1" applyBorder="1" applyAlignment="1" applyProtection="1">
      <alignment vertical="center"/>
    </xf>
    <xf numFmtId="168" fontId="7" fillId="9" borderId="71" xfId="445" applyNumberFormat="1" applyFont="1" applyFill="1" applyBorder="1" applyAlignment="1" applyProtection="1">
      <alignment vertical="center"/>
    </xf>
    <xf numFmtId="0" fontId="1" fillId="9" borderId="7" xfId="443" applyFont="1" applyFill="1" applyBorder="1" applyAlignment="1" applyProtection="1">
      <alignment horizontal="left" vertical="center"/>
    </xf>
    <xf numFmtId="0" fontId="0" fillId="3" borderId="50" xfId="0" applyFill="1" applyBorder="1" applyAlignment="1" applyProtection="1">
      <alignment vertical="top"/>
      <protection locked="0"/>
    </xf>
    <xf numFmtId="0" fontId="1" fillId="9" borderId="11" xfId="443" applyFont="1" applyFill="1" applyBorder="1" applyAlignment="1" applyProtection="1">
      <alignment horizontal="left" vertical="center"/>
    </xf>
    <xf numFmtId="0" fontId="1" fillId="9" borderId="4" xfId="443" applyFont="1" applyFill="1" applyBorder="1" applyAlignment="1" applyProtection="1">
      <alignment horizontal="left" vertical="center"/>
    </xf>
    <xf numFmtId="0" fontId="0" fillId="3" borderId="45" xfId="0" applyFill="1" applyBorder="1" applyAlignment="1" applyProtection="1">
      <alignment vertical="top"/>
      <protection locked="0"/>
    </xf>
    <xf numFmtId="0" fontId="1" fillId="9" borderId="47" xfId="443" applyFont="1" applyFill="1" applyBorder="1" applyAlignment="1" applyProtection="1">
      <alignment horizontal="left" vertical="center"/>
    </xf>
    <xf numFmtId="0" fontId="1" fillId="9" borderId="15" xfId="443" applyFont="1" applyFill="1" applyBorder="1" applyAlignment="1" applyProtection="1">
      <alignment horizontal="left" vertical="center"/>
    </xf>
    <xf numFmtId="0" fontId="0" fillId="3" borderId="9" xfId="0" applyFill="1" applyBorder="1" applyAlignment="1" applyProtection="1">
      <alignment vertical="top"/>
      <protection locked="0"/>
    </xf>
    <xf numFmtId="0" fontId="1" fillId="9" borderId="8" xfId="443" applyFont="1" applyFill="1" applyBorder="1" applyAlignment="1" applyProtection="1">
      <alignment horizontal="left" vertical="center"/>
    </xf>
    <xf numFmtId="0" fontId="12" fillId="0" borderId="63" xfId="443" applyFont="1" applyBorder="1" applyAlignment="1" applyProtection="1">
      <alignment vertical="center"/>
    </xf>
    <xf numFmtId="0" fontId="1" fillId="9" borderId="38" xfId="443" applyFont="1" applyFill="1" applyBorder="1" applyAlignment="1" applyProtection="1">
      <alignment horizontal="left" vertical="center"/>
    </xf>
    <xf numFmtId="0" fontId="12" fillId="0" borderId="67" xfId="443" applyFont="1" applyBorder="1" applyAlignment="1" applyProtection="1">
      <alignment vertical="center"/>
    </xf>
    <xf numFmtId="0" fontId="1" fillId="9" borderId="44" xfId="443" applyFont="1" applyFill="1" applyBorder="1" applyAlignment="1" applyProtection="1">
      <alignment horizontal="left" vertical="center"/>
    </xf>
    <xf numFmtId="0" fontId="0" fillId="3" borderId="43" xfId="0" applyFill="1" applyBorder="1" applyAlignment="1" applyProtection="1">
      <alignment vertical="top"/>
      <protection locked="0"/>
    </xf>
    <xf numFmtId="0" fontId="1" fillId="9" borderId="70" xfId="443" applyFont="1" applyFill="1" applyBorder="1" applyAlignment="1" applyProtection="1">
      <alignment horizontal="left" vertical="center"/>
    </xf>
    <xf numFmtId="0" fontId="12" fillId="0" borderId="67" xfId="443" applyFont="1" applyFill="1" applyBorder="1" applyAlignment="1" applyProtection="1">
      <alignment vertical="center"/>
    </xf>
    <xf numFmtId="0" fontId="2" fillId="0" borderId="0" xfId="444" applyProtection="1"/>
    <xf numFmtId="0" fontId="1" fillId="9" borderId="11" xfId="443" applyFont="1" applyFill="1" applyBorder="1" applyAlignment="1" applyProtection="1">
      <alignment vertical="center"/>
    </xf>
    <xf numFmtId="0" fontId="1" fillId="9" borderId="8" xfId="443" applyFont="1" applyFill="1" applyBorder="1" applyAlignment="1" applyProtection="1">
      <alignment vertical="center"/>
    </xf>
    <xf numFmtId="0" fontId="1" fillId="0" borderId="67" xfId="444" applyFont="1" applyBorder="1" applyAlignment="1" applyProtection="1">
      <alignment horizontal="right" vertical="center"/>
    </xf>
    <xf numFmtId="0" fontId="1" fillId="0" borderId="63" xfId="444" applyFont="1" applyBorder="1" applyAlignment="1" applyProtection="1">
      <alignment horizontal="right" vertical="center"/>
    </xf>
    <xf numFmtId="0" fontId="20" fillId="9" borderId="11" xfId="443" applyFont="1" applyFill="1" applyBorder="1" applyAlignment="1" applyProtection="1">
      <alignment horizontal="left" vertical="center" indent="2"/>
    </xf>
    <xf numFmtId="0" fontId="20" fillId="9" borderId="8" xfId="443" applyFont="1" applyFill="1" applyBorder="1" applyAlignment="1" applyProtection="1">
      <alignment horizontal="left" vertical="center" indent="2"/>
    </xf>
    <xf numFmtId="0" fontId="7" fillId="0" borderId="67" xfId="443" applyFont="1" applyBorder="1" applyAlignment="1" applyProtection="1">
      <alignment horizontal="right" vertical="center"/>
    </xf>
    <xf numFmtId="169" fontId="22" fillId="0" borderId="67" xfId="443" applyNumberFormat="1" applyFont="1" applyBorder="1" applyAlignment="1" applyProtection="1">
      <alignment vertical="center"/>
    </xf>
    <xf numFmtId="0" fontId="7" fillId="0" borderId="63" xfId="443" applyFont="1" applyBorder="1" applyAlignment="1" applyProtection="1">
      <alignment horizontal="right" vertical="center"/>
    </xf>
    <xf numFmtId="169" fontId="22" fillId="0" borderId="63" xfId="443" applyNumberFormat="1" applyFont="1" applyBorder="1" applyAlignment="1" applyProtection="1">
      <alignment vertical="center"/>
    </xf>
    <xf numFmtId="0" fontId="20" fillId="9" borderId="8" xfId="444" applyFont="1" applyFill="1" applyBorder="1" applyAlignment="1" applyProtection="1">
      <alignment horizontal="left" vertical="center" indent="2"/>
    </xf>
    <xf numFmtId="0" fontId="1" fillId="0" borderId="0" xfId="443" applyFont="1" applyAlignment="1" applyProtection="1">
      <alignment horizontal="center" vertical="center"/>
    </xf>
    <xf numFmtId="0" fontId="20" fillId="9" borderId="48" xfId="444" applyFont="1" applyFill="1" applyBorder="1" applyAlignment="1" applyProtection="1">
      <alignment horizontal="left" vertical="center" indent="2"/>
    </xf>
    <xf numFmtId="0" fontId="7" fillId="0" borderId="61" xfId="443" applyFont="1" applyBorder="1" applyAlignment="1" applyProtection="1">
      <alignment horizontal="center" vertical="center"/>
    </xf>
    <xf numFmtId="0" fontId="7" fillId="0" borderId="60" xfId="443" applyFont="1" applyBorder="1" applyAlignment="1" applyProtection="1">
      <alignment horizontal="center" vertical="center"/>
    </xf>
    <xf numFmtId="0" fontId="7" fillId="0" borderId="48" xfId="443" applyFont="1" applyBorder="1" applyAlignment="1" applyProtection="1">
      <alignment horizontal="center" vertical="center"/>
    </xf>
    <xf numFmtId="0" fontId="12" fillId="0" borderId="0" xfId="444" applyFont="1" applyAlignment="1">
      <alignment horizontal="left" vertical="top"/>
    </xf>
    <xf numFmtId="0" fontId="2" fillId="0" borderId="0" xfId="444" applyFont="1" applyFill="1" applyAlignment="1">
      <alignment horizontal="left" vertical="top"/>
    </xf>
    <xf numFmtId="0" fontId="7" fillId="0" borderId="0" xfId="444" applyFont="1" applyAlignment="1">
      <alignment horizontal="left" vertical="top"/>
    </xf>
    <xf numFmtId="0" fontId="0" fillId="0" borderId="57" xfId="0" applyBorder="1" applyAlignment="1">
      <alignment horizontal="left" vertical="top"/>
    </xf>
    <xf numFmtId="0" fontId="8" fillId="0" borderId="56" xfId="0" applyFont="1" applyBorder="1" applyAlignment="1">
      <alignment horizontal="left" vertical="top"/>
    </xf>
    <xf numFmtId="0" fontId="0" fillId="0" borderId="0" xfId="0" applyBorder="1" applyAlignment="1">
      <alignment horizontal="left" vertical="top"/>
    </xf>
    <xf numFmtId="0" fontId="0" fillId="0" borderId="22" xfId="0" applyBorder="1" applyAlignment="1">
      <alignment horizontal="left" vertical="top"/>
    </xf>
    <xf numFmtId="0" fontId="0" fillId="0" borderId="10" xfId="0" applyBorder="1" applyAlignment="1">
      <alignment horizontal="left" vertical="top"/>
    </xf>
    <xf numFmtId="0" fontId="0" fillId="3" borderId="1" xfId="0" applyFill="1" applyBorder="1" applyAlignment="1">
      <alignment vertical="top"/>
    </xf>
    <xf numFmtId="0" fontId="0" fillId="0" borderId="22" xfId="0" applyBorder="1"/>
    <xf numFmtId="0" fontId="0" fillId="3" borderId="24" xfId="0" applyNumberFormat="1" applyFill="1" applyBorder="1" applyAlignment="1" applyProtection="1">
      <alignment horizontal="left" vertical="top" wrapText="1"/>
    </xf>
    <xf numFmtId="164" fontId="0" fillId="3" borderId="24" xfId="0" applyNumberFormat="1" applyFill="1" applyBorder="1" applyAlignment="1" applyProtection="1">
      <alignment vertical="top" wrapText="1"/>
    </xf>
    <xf numFmtId="2" fontId="0" fillId="3" borderId="24" xfId="0" applyNumberFormat="1" applyFill="1" applyBorder="1" applyAlignment="1" applyProtection="1">
      <alignment vertical="top" wrapText="1"/>
      <protection locked="0"/>
    </xf>
    <xf numFmtId="172" fontId="0" fillId="3" borderId="24" xfId="0" applyNumberFormat="1" applyFill="1" applyBorder="1" applyAlignment="1" applyProtection="1">
      <alignment horizontal="right" vertical="top" wrapText="1"/>
    </xf>
    <xf numFmtId="172" fontId="0" fillId="3" borderId="24" xfId="0" applyNumberFormat="1" applyFill="1" applyBorder="1" applyAlignment="1" applyProtection="1">
      <alignment horizontal="right" vertical="top" wrapText="1"/>
      <protection locked="0"/>
    </xf>
    <xf numFmtId="172" fontId="0" fillId="3" borderId="24" xfId="0" applyNumberFormat="1" applyFill="1" applyBorder="1" applyAlignment="1">
      <alignment horizontal="right" vertical="top" wrapText="1"/>
    </xf>
    <xf numFmtId="0" fontId="0" fillId="0" borderId="37" xfId="0" applyBorder="1"/>
    <xf numFmtId="0" fontId="0" fillId="0" borderId="18" xfId="0" applyBorder="1"/>
    <xf numFmtId="49" fontId="0" fillId="0" borderId="18" xfId="0" applyNumberFormat="1" applyBorder="1"/>
    <xf numFmtId="0" fontId="0" fillId="0" borderId="18" xfId="0" applyNumberFormat="1" applyBorder="1" applyAlignment="1">
      <alignment horizontal="left"/>
    </xf>
    <xf numFmtId="0" fontId="0" fillId="0" borderId="18" xfId="0" applyBorder="1" applyAlignment="1">
      <alignment wrapText="1"/>
    </xf>
    <xf numFmtId="0" fontId="0" fillId="0" borderId="0" xfId="0" applyFill="1" applyAlignment="1">
      <alignment horizontal="left" vertical="top"/>
    </xf>
    <xf numFmtId="0" fontId="8" fillId="3" borderId="38" xfId="0" applyFont="1" applyFill="1" applyBorder="1" applyAlignment="1">
      <alignment horizontal="left" vertical="top"/>
    </xf>
    <xf numFmtId="0" fontId="0" fillId="0" borderId="2" xfId="0" applyFill="1" applyBorder="1" applyAlignment="1">
      <alignment horizontal="left" vertical="top"/>
    </xf>
    <xf numFmtId="0" fontId="0" fillId="0" borderId="93" xfId="0" applyFill="1" applyBorder="1" applyAlignment="1" applyProtection="1">
      <alignment horizontal="left" vertical="top"/>
    </xf>
    <xf numFmtId="0" fontId="0" fillId="0" borderId="22" xfId="0" applyFill="1" applyBorder="1" applyAlignment="1" applyProtection="1">
      <alignment horizontal="left" vertical="top"/>
    </xf>
    <xf numFmtId="0" fontId="0" fillId="0" borderId="0" xfId="0" applyFill="1" applyAlignment="1">
      <alignment vertical="top" wrapText="1"/>
    </xf>
    <xf numFmtId="0" fontId="0" fillId="0" borderId="3" xfId="0" applyBorder="1" applyAlignment="1">
      <alignment horizontal="left" vertical="top" wrapText="1"/>
    </xf>
    <xf numFmtId="0" fontId="0" fillId="0" borderId="92" xfId="0" applyBorder="1" applyAlignment="1" applyProtection="1">
      <alignment horizontal="left" vertical="top" wrapText="1"/>
    </xf>
    <xf numFmtId="0" fontId="0" fillId="0" borderId="27" xfId="0" applyBorder="1" applyAlignment="1" applyProtection="1">
      <alignment horizontal="left" vertical="top" wrapText="1"/>
    </xf>
    <xf numFmtId="0" fontId="0" fillId="0" borderId="0" xfId="0" applyFill="1" applyBorder="1" applyAlignment="1">
      <alignment vertical="top" wrapText="1"/>
    </xf>
    <xf numFmtId="0" fontId="0" fillId="0" borderId="4" xfId="0" applyBorder="1" applyAlignment="1">
      <alignment horizontal="left" vertical="top" wrapText="1"/>
    </xf>
    <xf numFmtId="0" fontId="10" fillId="0" borderId="4" xfId="0" applyFont="1" applyBorder="1" applyAlignment="1">
      <alignment horizontal="left" vertical="top" wrapText="1"/>
    </xf>
    <xf numFmtId="0" fontId="0" fillId="0" borderId="46" xfId="0" applyBorder="1" applyAlignment="1">
      <alignment horizontal="left" vertical="top" wrapText="1"/>
    </xf>
    <xf numFmtId="0" fontId="0" fillId="0" borderId="27" xfId="0" applyBorder="1" applyAlignment="1">
      <alignment horizontal="left" vertical="top" wrapText="1"/>
    </xf>
    <xf numFmtId="0" fontId="0" fillId="0" borderId="22" xfId="0" applyBorder="1" applyAlignment="1">
      <alignment horizontal="left" vertical="top"/>
    </xf>
    <xf numFmtId="0" fontId="0" fillId="0" borderId="8" xfId="0" applyNumberFormat="1" applyFill="1" applyBorder="1" applyAlignment="1">
      <alignment vertical="top"/>
    </xf>
    <xf numFmtId="0" fontId="0" fillId="0" borderId="45" xfId="0" applyFill="1" applyBorder="1" applyAlignment="1">
      <alignment horizontal="left" vertical="top"/>
    </xf>
    <xf numFmtId="0" fontId="0" fillId="0" borderId="41" xfId="0" applyFill="1" applyBorder="1" applyAlignment="1">
      <alignment vertical="top"/>
    </xf>
    <xf numFmtId="0" fontId="0" fillId="0" borderId="59" xfId="0" applyFill="1" applyBorder="1" applyAlignment="1">
      <alignment vertical="top"/>
    </xf>
    <xf numFmtId="0" fontId="0" fillId="3" borderId="32" xfId="0" applyFill="1" applyBorder="1" applyAlignment="1" applyProtection="1">
      <alignment vertical="top"/>
      <protection locked="0"/>
    </xf>
    <xf numFmtId="0" fontId="0" fillId="3" borderId="22" xfId="0" applyFill="1" applyBorder="1" applyAlignment="1" applyProtection="1">
      <alignment vertical="top"/>
      <protection locked="0"/>
    </xf>
    <xf numFmtId="0" fontId="0" fillId="3" borderId="30" xfId="0" applyFill="1" applyBorder="1" applyAlignment="1" applyProtection="1">
      <alignment vertical="top"/>
      <protection locked="0"/>
    </xf>
    <xf numFmtId="14" fontId="0" fillId="3" borderId="33" xfId="0" applyNumberFormat="1" applyFill="1" applyBorder="1" applyAlignment="1" applyProtection="1">
      <alignment vertical="top"/>
      <protection locked="0"/>
    </xf>
    <xf numFmtId="0" fontId="0" fillId="9" borderId="22" xfId="0" applyFill="1" applyBorder="1" applyAlignment="1" applyProtection="1">
      <alignment vertical="top"/>
    </xf>
    <xf numFmtId="0" fontId="0" fillId="9" borderId="27" xfId="0" applyFill="1" applyBorder="1" applyAlignment="1" applyProtection="1">
      <alignment vertical="top"/>
    </xf>
    <xf numFmtId="0" fontId="0" fillId="3" borderId="2" xfId="0" applyFill="1" applyBorder="1" applyAlignment="1">
      <alignment vertical="top"/>
    </xf>
    <xf numFmtId="0" fontId="20" fillId="3" borderId="21" xfId="0" applyFont="1" applyFill="1" applyBorder="1" applyAlignment="1">
      <alignment horizontal="left" vertical="top" wrapText="1"/>
    </xf>
    <xf numFmtId="0" fontId="32" fillId="0" borderId="0" xfId="0" applyFont="1" applyAlignment="1">
      <alignment horizontal="left" vertical="top"/>
    </xf>
    <xf numFmtId="0" fontId="20" fillId="0" borderId="0" xfId="0" applyFont="1" applyAlignment="1">
      <alignment horizontal="left" vertical="top"/>
    </xf>
    <xf numFmtId="0" fontId="23" fillId="0" borderId="0" xfId="0" applyFont="1" applyAlignment="1">
      <alignment horizontal="left" vertical="top"/>
    </xf>
    <xf numFmtId="0" fontId="20" fillId="0" borderId="0" xfId="0" applyFont="1" applyAlignment="1">
      <alignment vertical="top"/>
    </xf>
    <xf numFmtId="0" fontId="20" fillId="3" borderId="2" xfId="0" applyFont="1" applyFill="1" applyBorder="1" applyAlignment="1">
      <alignment horizontal="left" vertical="top"/>
    </xf>
    <xf numFmtId="0" fontId="20" fillId="3" borderId="13" xfId="0" applyFont="1" applyFill="1" applyBorder="1" applyAlignment="1">
      <alignment horizontal="left" vertical="top" wrapText="1"/>
    </xf>
    <xf numFmtId="0" fontId="20" fillId="0" borderId="0" xfId="0" applyFont="1" applyBorder="1" applyAlignment="1">
      <alignment vertical="top"/>
    </xf>
    <xf numFmtId="0" fontId="20" fillId="0" borderId="13" xfId="0" applyFont="1" applyFill="1" applyBorder="1" applyAlignment="1">
      <alignment horizontal="left" vertical="top" wrapText="1"/>
    </xf>
    <xf numFmtId="0" fontId="20" fillId="3" borderId="34" xfId="0" applyFont="1" applyFill="1" applyBorder="1" applyAlignment="1">
      <alignment horizontal="left" vertical="top" wrapText="1"/>
    </xf>
    <xf numFmtId="164" fontId="20" fillId="0" borderId="0" xfId="0" applyNumberFormat="1" applyFont="1" applyFill="1" applyBorder="1" applyAlignment="1" applyProtection="1">
      <alignment horizontal="left" vertical="top" wrapText="1"/>
      <protection locked="0"/>
    </xf>
    <xf numFmtId="0" fontId="20" fillId="0" borderId="0" xfId="0" applyFont="1" applyFill="1" applyBorder="1" applyAlignment="1" applyProtection="1">
      <alignment horizontal="left" vertical="top" wrapText="1"/>
      <protection locked="0"/>
    </xf>
    <xf numFmtId="0" fontId="20" fillId="0" borderId="0" xfId="0" applyFont="1" applyFill="1" applyBorder="1" applyAlignment="1">
      <alignment horizontal="left" vertical="top" wrapText="1"/>
    </xf>
    <xf numFmtId="0" fontId="0" fillId="7" borderId="93" xfId="0" applyFill="1" applyBorder="1" applyAlignment="1" applyProtection="1">
      <alignment horizontal="left" vertical="top"/>
      <protection locked="0"/>
    </xf>
    <xf numFmtId="0" fontId="0" fillId="7" borderId="22" xfId="0" applyFill="1" applyBorder="1" applyAlignment="1" applyProtection="1">
      <alignment horizontal="left" vertical="top"/>
      <protection locked="0"/>
    </xf>
    <xf numFmtId="1" fontId="0" fillId="3" borderId="5" xfId="0" applyNumberFormat="1" applyFill="1" applyBorder="1" applyAlignment="1" applyProtection="1">
      <alignment vertical="top" wrapText="1"/>
      <protection locked="0"/>
    </xf>
    <xf numFmtId="1" fontId="0" fillId="3" borderId="44" xfId="0" applyNumberFormat="1" applyFill="1" applyBorder="1" applyAlignment="1" applyProtection="1">
      <alignment vertical="top" wrapText="1"/>
      <protection locked="0"/>
    </xf>
    <xf numFmtId="0" fontId="0" fillId="3" borderId="62" xfId="0" applyFill="1" applyBorder="1" applyAlignment="1" applyProtection="1">
      <alignment vertical="top"/>
      <protection locked="0"/>
    </xf>
    <xf numFmtId="0" fontId="0" fillId="3" borderId="4" xfId="0" applyFill="1" applyBorder="1" applyAlignment="1" applyProtection="1">
      <alignment vertical="top"/>
      <protection locked="0"/>
    </xf>
    <xf numFmtId="0" fontId="20" fillId="9" borderId="38" xfId="0" applyFont="1" applyFill="1" applyBorder="1" applyAlignment="1" applyProtection="1">
      <alignment horizontal="right" vertical="center"/>
      <protection hidden="1"/>
    </xf>
    <xf numFmtId="0" fontId="20" fillId="9" borderId="35" xfId="0" applyFont="1" applyFill="1" applyBorder="1" applyAlignment="1" applyProtection="1">
      <alignment horizontal="right" vertical="center"/>
      <protection hidden="1"/>
    </xf>
    <xf numFmtId="0" fontId="20" fillId="9" borderId="54" xfId="0" applyFont="1" applyFill="1" applyBorder="1" applyAlignment="1" applyProtection="1">
      <alignment horizontal="right" vertical="center"/>
      <protection hidden="1"/>
    </xf>
    <xf numFmtId="0" fontId="51" fillId="0" borderId="27" xfId="0" applyFont="1" applyBorder="1" applyAlignment="1" applyProtection="1">
      <alignment horizontal="left" vertical="top" wrapText="1"/>
    </xf>
    <xf numFmtId="0" fontId="0" fillId="3" borderId="22" xfId="0" applyFill="1" applyBorder="1" applyAlignment="1" applyProtection="1">
      <alignment horizontal="left" vertical="top"/>
      <protection locked="0"/>
    </xf>
    <xf numFmtId="0" fontId="0" fillId="3" borderId="30" xfId="0" applyFill="1" applyBorder="1" applyAlignment="1" applyProtection="1">
      <alignment horizontal="left" vertical="top"/>
      <protection locked="0"/>
    </xf>
    <xf numFmtId="0" fontId="0" fillId="7" borderId="30" xfId="0" applyFill="1" applyBorder="1" applyAlignment="1" applyProtection="1">
      <alignment horizontal="left" vertical="top"/>
      <protection locked="0"/>
    </xf>
    <xf numFmtId="0" fontId="0" fillId="0" borderId="30" xfId="0" applyFill="1" applyBorder="1" applyAlignment="1" applyProtection="1">
      <alignment horizontal="left" vertical="top"/>
    </xf>
    <xf numFmtId="0" fontId="51" fillId="0" borderId="31" xfId="0" applyFont="1" applyBorder="1" applyAlignment="1" applyProtection="1">
      <alignment horizontal="left" vertical="top" wrapText="1"/>
    </xf>
    <xf numFmtId="0" fontId="0" fillId="3" borderId="35" xfId="0" applyFill="1" applyBorder="1" applyAlignment="1">
      <alignment horizontal="left" vertical="top"/>
    </xf>
    <xf numFmtId="0" fontId="20" fillId="3" borderId="34" xfId="0" applyFont="1" applyFill="1" applyBorder="1" applyAlignment="1">
      <alignment horizontal="left" vertical="top"/>
    </xf>
    <xf numFmtId="0" fontId="0" fillId="3" borderId="54" xfId="0" applyFill="1" applyBorder="1" applyAlignment="1">
      <alignment horizontal="left" vertical="top"/>
    </xf>
    <xf numFmtId="0" fontId="20" fillId="3" borderId="58" xfId="0" applyFont="1" applyFill="1" applyBorder="1" applyAlignment="1">
      <alignment horizontal="left" vertical="top"/>
    </xf>
    <xf numFmtId="0" fontId="0" fillId="0" borderId="0" xfId="0" applyAlignment="1">
      <alignment vertical="top" wrapText="1"/>
    </xf>
    <xf numFmtId="0" fontId="0" fillId="3" borderId="2" xfId="0" applyFill="1" applyBorder="1"/>
    <xf numFmtId="49" fontId="0" fillId="3" borderId="2" xfId="0" applyNumberFormat="1" applyFill="1" applyBorder="1"/>
    <xf numFmtId="0" fontId="0" fillId="3" borderId="2" xfId="0" applyNumberFormat="1" applyFill="1" applyBorder="1" applyAlignment="1">
      <alignment horizontal="left"/>
    </xf>
    <xf numFmtId="0" fontId="0" fillId="0" borderId="3" xfId="0" applyBorder="1"/>
    <xf numFmtId="0" fontId="0" fillId="0" borderId="0" xfId="0" applyFill="1" applyAlignment="1">
      <alignment vertical="top"/>
    </xf>
    <xf numFmtId="49" fontId="0" fillId="0" borderId="0" xfId="0" applyNumberFormat="1" applyFill="1"/>
    <xf numFmtId="0" fontId="0" fillId="0" borderId="0" xfId="0" applyNumberFormat="1" applyFill="1" applyAlignment="1">
      <alignment horizontal="left"/>
    </xf>
    <xf numFmtId="0" fontId="0" fillId="0" borderId="0" xfId="0" applyFill="1" applyAlignment="1">
      <alignment wrapText="1"/>
    </xf>
    <xf numFmtId="0" fontId="52" fillId="0" borderId="0" xfId="444" applyFont="1" applyAlignment="1">
      <alignment horizontal="left" vertical="top"/>
    </xf>
    <xf numFmtId="0" fontId="0" fillId="3" borderId="7" xfId="0" applyFill="1" applyBorder="1" applyAlignment="1" applyProtection="1">
      <alignment vertical="top"/>
      <protection locked="0"/>
    </xf>
    <xf numFmtId="168" fontId="0" fillId="3" borderId="45" xfId="204" applyNumberFormat="1" applyFont="1" applyFill="1" applyBorder="1" applyAlignment="1" applyProtection="1">
      <alignment vertical="top"/>
      <protection locked="0"/>
    </xf>
    <xf numFmtId="14" fontId="0" fillId="3" borderId="47" xfId="0" applyNumberFormat="1" applyFill="1" applyBorder="1" applyAlignment="1" applyProtection="1">
      <alignment horizontal="center" vertical="top"/>
      <protection locked="0"/>
    </xf>
    <xf numFmtId="14" fontId="0" fillId="3" borderId="44" xfId="0" applyNumberFormat="1" applyFill="1" applyBorder="1" applyAlignment="1" applyProtection="1">
      <alignment horizontal="center" vertical="top"/>
      <protection locked="0"/>
    </xf>
    <xf numFmtId="14" fontId="0" fillId="3" borderId="8" xfId="0" applyNumberFormat="1" applyFill="1" applyBorder="1" applyAlignment="1" applyProtection="1">
      <alignment horizontal="center" vertical="top"/>
      <protection locked="0"/>
    </xf>
    <xf numFmtId="14" fontId="0" fillId="3" borderId="4" xfId="0" applyNumberFormat="1" applyFill="1" applyBorder="1" applyAlignment="1" applyProtection="1">
      <alignment horizontal="center" vertical="top"/>
      <protection locked="0"/>
    </xf>
    <xf numFmtId="14" fontId="0" fillId="3" borderId="11" xfId="0" applyNumberFormat="1" applyFill="1" applyBorder="1" applyAlignment="1" applyProtection="1">
      <alignment horizontal="center" vertical="top"/>
      <protection locked="0"/>
    </xf>
    <xf numFmtId="14" fontId="0" fillId="3" borderId="7" xfId="0" applyNumberFormat="1" applyFill="1" applyBorder="1" applyAlignment="1" applyProtection="1">
      <alignment horizontal="center" vertical="top"/>
      <protection locked="0"/>
    </xf>
    <xf numFmtId="0" fontId="0" fillId="0" borderId="17" xfId="0" applyBorder="1" applyAlignment="1">
      <alignment vertical="top"/>
    </xf>
    <xf numFmtId="0" fontId="0" fillId="0" borderId="59" xfId="0" applyBorder="1" applyAlignment="1">
      <alignment vertical="top"/>
    </xf>
    <xf numFmtId="0" fontId="0" fillId="0" borderId="41" xfId="0" applyBorder="1" applyAlignment="1">
      <alignment vertical="top"/>
    </xf>
    <xf numFmtId="0" fontId="0" fillId="0" borderId="21" xfId="0" applyBorder="1" applyAlignment="1">
      <alignment horizontal="left" vertical="top"/>
    </xf>
    <xf numFmtId="0" fontId="0" fillId="0" borderId="0" xfId="0" applyBorder="1" applyAlignment="1">
      <alignment horizontal="left" vertical="top"/>
    </xf>
    <xf numFmtId="0" fontId="0" fillId="0" borderId="22" xfId="0" applyBorder="1" applyAlignment="1">
      <alignment horizontal="left" vertical="top"/>
    </xf>
    <xf numFmtId="0" fontId="0" fillId="0" borderId="10" xfId="0" applyBorder="1" applyAlignment="1">
      <alignment horizontal="left" vertical="top"/>
    </xf>
    <xf numFmtId="0" fontId="0" fillId="0" borderId="13" xfId="0" applyBorder="1" applyAlignment="1">
      <alignment horizontal="left" vertical="top"/>
    </xf>
    <xf numFmtId="0" fontId="0" fillId="0" borderId="34" xfId="0" applyBorder="1" applyAlignment="1">
      <alignment horizontal="left" vertical="top"/>
    </xf>
    <xf numFmtId="0" fontId="7" fillId="9" borderId="8" xfId="443" applyFont="1" applyFill="1" applyBorder="1" applyAlignment="1" applyProtection="1">
      <alignment horizontal="left" vertical="center" wrapText="1"/>
    </xf>
    <xf numFmtId="0" fontId="1" fillId="0" borderId="17" xfId="443" applyFont="1" applyBorder="1" applyAlignment="1" applyProtection="1">
      <alignment horizontal="center" vertical="center"/>
    </xf>
    <xf numFmtId="0" fontId="1" fillId="0" borderId="59" xfId="443" applyFont="1" applyBorder="1" applyAlignment="1" applyProtection="1">
      <alignment horizontal="center" vertical="center"/>
    </xf>
    <xf numFmtId="0" fontId="7" fillId="9" borderId="48" xfId="443" applyFont="1" applyFill="1" applyBorder="1" applyAlignment="1" applyProtection="1">
      <alignment horizontal="left" vertical="center" wrapText="1"/>
    </xf>
    <xf numFmtId="0" fontId="7" fillId="9" borderId="11" xfId="443" applyFont="1" applyFill="1" applyBorder="1" applyAlignment="1" applyProtection="1">
      <alignment horizontal="left" vertical="center" wrapText="1"/>
    </xf>
    <xf numFmtId="0" fontId="1" fillId="0" borderId="56" xfId="443" applyFont="1" applyBorder="1" applyAlignment="1" applyProtection="1">
      <alignment horizontal="center" vertical="center"/>
    </xf>
    <xf numFmtId="0" fontId="1" fillId="0" borderId="29" xfId="443" applyFont="1" applyBorder="1" applyAlignment="1" applyProtection="1">
      <alignment horizontal="center" vertical="center"/>
    </xf>
    <xf numFmtId="0" fontId="1" fillId="0" borderId="57" xfId="443" applyFont="1" applyBorder="1" applyAlignment="1" applyProtection="1">
      <alignment horizontal="center" vertical="center"/>
    </xf>
    <xf numFmtId="0" fontId="0" fillId="0" borderId="56" xfId="443" applyFont="1" applyBorder="1" applyAlignment="1" applyProtection="1">
      <alignment horizontal="center" vertical="center"/>
    </xf>
    <xf numFmtId="0" fontId="0" fillId="0" borderId="29" xfId="443" applyFont="1" applyBorder="1" applyAlignment="1" applyProtection="1">
      <alignment horizontal="center" vertical="center"/>
    </xf>
    <xf numFmtId="0" fontId="0" fillId="0" borderId="57" xfId="443" applyFont="1" applyBorder="1" applyAlignment="1" applyProtection="1">
      <alignment horizontal="center" vertical="center"/>
    </xf>
    <xf numFmtId="0" fontId="7" fillId="0" borderId="56" xfId="443" applyFont="1" applyBorder="1" applyAlignment="1" applyProtection="1">
      <alignment horizontal="center" vertical="center"/>
    </xf>
    <xf numFmtId="0" fontId="7" fillId="0" borderId="29" xfId="443" applyFont="1" applyBorder="1" applyAlignment="1" applyProtection="1">
      <alignment horizontal="center" vertical="center"/>
    </xf>
    <xf numFmtId="0" fontId="7" fillId="0" borderId="57" xfId="443" applyFont="1" applyBorder="1" applyAlignment="1" applyProtection="1">
      <alignment horizontal="center" vertical="center"/>
    </xf>
    <xf numFmtId="0" fontId="33" fillId="9" borderId="10" xfId="0" applyFont="1" applyFill="1" applyBorder="1" applyAlignment="1" applyProtection="1">
      <alignment horizontal="center" vertical="center" wrapText="1"/>
      <protection hidden="1"/>
    </xf>
    <xf numFmtId="0" fontId="33" fillId="9" borderId="34" xfId="0" applyFont="1" applyFill="1" applyBorder="1" applyAlignment="1" applyProtection="1">
      <alignment horizontal="center" vertical="center" wrapText="1"/>
      <protection hidden="1"/>
    </xf>
    <xf numFmtId="0" fontId="32" fillId="15" borderId="56" xfId="0" applyFont="1" applyFill="1" applyBorder="1" applyAlignment="1" applyProtection="1">
      <alignment horizontal="center" vertical="center"/>
      <protection hidden="1"/>
    </xf>
    <xf numFmtId="0" fontId="32" fillId="15" borderId="29" xfId="0" applyFont="1" applyFill="1" applyBorder="1" applyAlignment="1" applyProtection="1">
      <alignment horizontal="center" vertical="center"/>
      <protection hidden="1"/>
    </xf>
    <xf numFmtId="0" fontId="32" fillId="15" borderId="57" xfId="0" applyFont="1" applyFill="1" applyBorder="1" applyAlignment="1" applyProtection="1">
      <alignment horizontal="center" vertical="center"/>
      <protection hidden="1"/>
    </xf>
    <xf numFmtId="0" fontId="20" fillId="9" borderId="54" xfId="0" applyFont="1" applyFill="1" applyBorder="1" applyAlignment="1" applyProtection="1">
      <alignment horizontal="left" vertical="center" wrapText="1"/>
      <protection hidden="1"/>
    </xf>
    <xf numFmtId="0" fontId="20" fillId="9" borderId="58" xfId="0" applyFont="1" applyFill="1" applyBorder="1" applyAlignment="1" applyProtection="1">
      <alignment horizontal="left" vertical="center" wrapText="1"/>
      <protection hidden="1"/>
    </xf>
    <xf numFmtId="0" fontId="20" fillId="5" borderId="13" xfId="223" applyFont="1" applyFill="1" applyBorder="1" applyAlignment="1" applyProtection="1">
      <alignment horizontal="left" vertical="center"/>
      <protection hidden="1"/>
    </xf>
    <xf numFmtId="0" fontId="20" fillId="5" borderId="34" xfId="223" applyFont="1" applyFill="1" applyBorder="1" applyAlignment="1" applyProtection="1">
      <alignment horizontal="left" vertical="center"/>
      <protection hidden="1"/>
    </xf>
    <xf numFmtId="0" fontId="32" fillId="0" borderId="0" xfId="0" applyFont="1" applyFill="1" applyBorder="1" applyAlignment="1" applyProtection="1">
      <alignment horizontal="left" vertical="center"/>
      <protection hidden="1"/>
    </xf>
    <xf numFmtId="0" fontId="0" fillId="3" borderId="51" xfId="0" applyFont="1" applyFill="1" applyBorder="1" applyAlignment="1" applyProtection="1">
      <alignment horizontal="center" vertical="top"/>
      <protection locked="0" hidden="1"/>
    </xf>
    <xf numFmtId="0" fontId="0" fillId="3" borderId="57" xfId="0" applyFont="1" applyFill="1" applyBorder="1" applyAlignment="1" applyProtection="1">
      <alignment horizontal="center" vertical="top"/>
      <protection locked="0" hidden="1"/>
    </xf>
    <xf numFmtId="9" fontId="0" fillId="3" borderId="10" xfId="209" applyFont="1" applyFill="1" applyBorder="1" applyAlignment="1" applyProtection="1">
      <alignment horizontal="center" vertical="top"/>
      <protection locked="0" hidden="1"/>
    </xf>
    <xf numFmtId="9" fontId="0" fillId="3" borderId="5" xfId="209" applyFont="1" applyFill="1" applyBorder="1" applyAlignment="1" applyProtection="1">
      <alignment horizontal="center" vertical="top"/>
      <protection locked="0" hidden="1"/>
    </xf>
    <xf numFmtId="0" fontId="32" fillId="5" borderId="10" xfId="0" applyFont="1" applyFill="1" applyBorder="1" applyAlignment="1" applyProtection="1">
      <alignment horizontal="center" vertical="center"/>
      <protection hidden="1"/>
    </xf>
    <xf numFmtId="0" fontId="32" fillId="5" borderId="13" xfId="0" applyFont="1" applyFill="1" applyBorder="1" applyAlignment="1" applyProtection="1">
      <alignment horizontal="center" vertical="center"/>
      <protection hidden="1"/>
    </xf>
    <xf numFmtId="0" fontId="32" fillId="5" borderId="34" xfId="0" applyFont="1" applyFill="1" applyBorder="1" applyAlignment="1" applyProtection="1">
      <alignment horizontal="center" vertical="center"/>
      <protection hidden="1"/>
    </xf>
    <xf numFmtId="0" fontId="32" fillId="5" borderId="26" xfId="0" applyFont="1" applyFill="1" applyBorder="1" applyAlignment="1" applyProtection="1">
      <alignment horizontal="center" vertical="center"/>
      <protection hidden="1"/>
    </xf>
    <xf numFmtId="0" fontId="32" fillId="5" borderId="22" xfId="0" applyFont="1" applyFill="1" applyBorder="1" applyAlignment="1" applyProtection="1">
      <alignment horizontal="center" vertical="center"/>
      <protection hidden="1"/>
    </xf>
    <xf numFmtId="0" fontId="32" fillId="5" borderId="27" xfId="0" applyFont="1" applyFill="1" applyBorder="1" applyAlignment="1" applyProtection="1">
      <alignment horizontal="center" vertical="center"/>
      <protection hidden="1"/>
    </xf>
    <xf numFmtId="0" fontId="20" fillId="5" borderId="10" xfId="223" applyFont="1" applyFill="1" applyBorder="1" applyAlignment="1" applyProtection="1">
      <alignment horizontal="left" vertical="center"/>
      <protection hidden="1"/>
    </xf>
    <xf numFmtId="0" fontId="32" fillId="9" borderId="26" xfId="0" applyFont="1" applyFill="1" applyBorder="1" applyAlignment="1" applyProtection="1">
      <alignment horizontal="center" vertical="center"/>
      <protection hidden="1"/>
    </xf>
    <xf numFmtId="0" fontId="32" fillId="9" borderId="22" xfId="0" applyFont="1" applyFill="1" applyBorder="1" applyAlignment="1" applyProtection="1">
      <alignment horizontal="center" vertical="center"/>
      <protection hidden="1"/>
    </xf>
    <xf numFmtId="0" fontId="32" fillId="9" borderId="27" xfId="0" applyFont="1" applyFill="1" applyBorder="1" applyAlignment="1" applyProtection="1">
      <alignment horizontal="center" vertical="center"/>
      <protection hidden="1"/>
    </xf>
    <xf numFmtId="0" fontId="33" fillId="14" borderId="21" xfId="0" applyFont="1" applyFill="1" applyBorder="1" applyAlignment="1" applyProtection="1">
      <alignment horizontal="center" vertical="center" wrapText="1"/>
      <protection hidden="1"/>
    </xf>
    <xf numFmtId="0" fontId="20" fillId="5" borderId="22" xfId="223" applyFont="1" applyFill="1" applyBorder="1" applyAlignment="1" applyProtection="1">
      <alignment horizontal="left" vertical="center"/>
      <protection hidden="1"/>
    </xf>
    <xf numFmtId="0" fontId="32" fillId="16" borderId="49" xfId="0" applyFont="1" applyFill="1" applyBorder="1" applyAlignment="1" applyProtection="1">
      <alignment horizontal="center" vertical="center"/>
      <protection hidden="1"/>
    </xf>
    <xf numFmtId="0" fontId="20" fillId="5" borderId="49" xfId="223" applyFont="1" applyFill="1" applyBorder="1" applyAlignment="1" applyProtection="1">
      <alignment horizontal="left" vertical="center"/>
      <protection hidden="1"/>
    </xf>
    <xf numFmtId="0" fontId="20" fillId="5" borderId="58" xfId="223" applyFont="1" applyFill="1" applyBorder="1" applyAlignment="1" applyProtection="1">
      <alignment horizontal="left" vertical="center"/>
      <protection hidden="1"/>
    </xf>
    <xf numFmtId="0" fontId="32" fillId="16" borderId="17" xfId="0" applyFont="1" applyFill="1" applyBorder="1" applyAlignment="1" applyProtection="1">
      <alignment horizontal="center" vertical="center"/>
      <protection hidden="1"/>
    </xf>
    <xf numFmtId="0" fontId="32" fillId="16" borderId="41" xfId="0" applyFont="1" applyFill="1" applyBorder="1" applyAlignment="1" applyProtection="1">
      <alignment horizontal="center" vertical="center"/>
      <protection hidden="1"/>
    </xf>
    <xf numFmtId="0" fontId="32" fillId="16" borderId="59" xfId="0" applyFont="1" applyFill="1" applyBorder="1" applyAlignment="1" applyProtection="1">
      <alignment horizontal="center" vertical="center"/>
      <protection hidden="1"/>
    </xf>
    <xf numFmtId="0" fontId="32" fillId="16" borderId="24" xfId="0" applyFont="1" applyFill="1" applyBorder="1" applyAlignment="1" applyProtection="1">
      <alignment horizontal="center" vertical="center"/>
      <protection hidden="1"/>
    </xf>
    <xf numFmtId="0" fontId="20" fillId="12" borderId="13" xfId="223" applyFont="1" applyFill="1" applyBorder="1" applyAlignment="1" applyProtection="1">
      <alignment horizontal="left" vertical="center"/>
      <protection hidden="1"/>
    </xf>
    <xf numFmtId="0" fontId="20" fillId="12" borderId="34" xfId="223" applyFont="1" applyFill="1" applyBorder="1" applyAlignment="1" applyProtection="1">
      <alignment horizontal="left" vertical="center"/>
      <protection hidden="1"/>
    </xf>
    <xf numFmtId="0" fontId="32" fillId="5" borderId="26" xfId="0" applyFont="1" applyFill="1" applyBorder="1" applyAlignment="1" applyProtection="1">
      <alignment horizontal="center" vertical="center" wrapText="1"/>
      <protection hidden="1"/>
    </xf>
    <xf numFmtId="0" fontId="32" fillId="5" borderId="28" xfId="0" applyFont="1" applyFill="1" applyBorder="1" applyAlignment="1" applyProtection="1">
      <alignment horizontal="center" vertical="center" wrapText="1"/>
      <protection hidden="1"/>
    </xf>
    <xf numFmtId="6" fontId="32" fillId="5" borderId="22" xfId="0" applyNumberFormat="1" applyFont="1" applyFill="1" applyBorder="1" applyAlignment="1" applyProtection="1">
      <alignment horizontal="center" vertical="center" wrapText="1"/>
      <protection hidden="1"/>
    </xf>
    <xf numFmtId="6" fontId="32" fillId="5" borderId="27" xfId="0" applyNumberFormat="1" applyFont="1" applyFill="1" applyBorder="1" applyAlignment="1" applyProtection="1">
      <alignment horizontal="center" vertical="center" wrapText="1"/>
      <protection hidden="1"/>
    </xf>
    <xf numFmtId="6" fontId="32" fillId="5" borderId="30" xfId="0" applyNumberFormat="1" applyFont="1" applyFill="1" applyBorder="1" applyAlignment="1" applyProtection="1">
      <alignment horizontal="center" vertical="center"/>
      <protection hidden="1"/>
    </xf>
    <xf numFmtId="6" fontId="32" fillId="5" borderId="31" xfId="0" applyNumberFormat="1" applyFont="1" applyFill="1" applyBorder="1" applyAlignment="1" applyProtection="1">
      <alignment horizontal="center" vertical="center"/>
      <protection hidden="1"/>
    </xf>
    <xf numFmtId="167" fontId="32" fillId="15" borderId="17" xfId="0" applyNumberFormat="1" applyFont="1" applyFill="1" applyBorder="1" applyAlignment="1" applyProtection="1">
      <alignment horizontal="center" vertical="center"/>
      <protection hidden="1"/>
    </xf>
    <xf numFmtId="167" fontId="32" fillId="15" borderId="59" xfId="0" applyNumberFormat="1" applyFont="1" applyFill="1" applyBorder="1" applyAlignment="1" applyProtection="1">
      <alignment horizontal="center" vertical="center"/>
      <protection hidden="1"/>
    </xf>
    <xf numFmtId="0" fontId="32" fillId="5" borderId="0" xfId="0" applyFont="1" applyFill="1" applyBorder="1" applyAlignment="1" applyProtection="1">
      <alignment horizontal="right" vertical="center"/>
      <protection hidden="1"/>
    </xf>
    <xf numFmtId="0" fontId="32" fillId="16" borderId="6" xfId="0" applyFont="1" applyFill="1" applyBorder="1" applyAlignment="1" applyProtection="1">
      <alignment horizontal="right" vertical="center"/>
      <protection hidden="1"/>
    </xf>
    <xf numFmtId="0" fontId="20" fillId="5" borderId="25" xfId="0" applyFont="1" applyFill="1" applyBorder="1" applyAlignment="1" applyProtection="1">
      <alignment horizontal="center" vertical="center" wrapText="1"/>
      <protection hidden="1"/>
    </xf>
    <xf numFmtId="0" fontId="20" fillId="5" borderId="32" xfId="0" applyFont="1" applyFill="1" applyBorder="1" applyAlignment="1" applyProtection="1">
      <alignment horizontal="center" vertical="center" wrapText="1"/>
      <protection hidden="1"/>
    </xf>
    <xf numFmtId="167" fontId="20" fillId="5" borderId="32" xfId="0" applyNumberFormat="1" applyFont="1" applyFill="1" applyBorder="1" applyAlignment="1" applyProtection="1">
      <alignment horizontal="center" vertical="center"/>
      <protection hidden="1"/>
    </xf>
    <xf numFmtId="6" fontId="20" fillId="5" borderId="33" xfId="0" applyNumberFormat="1" applyFont="1" applyFill="1" applyBorder="1" applyAlignment="1" applyProtection="1">
      <alignment horizontal="center" vertical="center"/>
      <protection hidden="1"/>
    </xf>
    <xf numFmtId="0" fontId="32" fillId="5" borderId="25" xfId="0" applyFont="1" applyFill="1" applyBorder="1" applyAlignment="1" applyProtection="1">
      <alignment horizontal="right" vertical="center" wrapText="1" indent="1"/>
      <protection hidden="1"/>
    </xf>
    <xf numFmtId="0" fontId="32" fillId="5" borderId="32" xfId="0" applyFont="1" applyFill="1" applyBorder="1" applyAlignment="1" applyProtection="1">
      <alignment horizontal="right" vertical="center" wrapText="1" indent="1"/>
      <protection hidden="1"/>
    </xf>
    <xf numFmtId="0" fontId="20" fillId="5" borderId="26" xfId="0" applyFont="1" applyFill="1" applyBorder="1" applyAlignment="1" applyProtection="1">
      <alignment horizontal="center" vertical="center" wrapText="1"/>
      <protection hidden="1"/>
    </xf>
    <xf numFmtId="0" fontId="20" fillId="5" borderId="22" xfId="0" applyFont="1" applyFill="1" applyBorder="1" applyAlignment="1" applyProtection="1">
      <alignment horizontal="center" vertical="center" wrapText="1"/>
      <protection hidden="1"/>
    </xf>
    <xf numFmtId="167" fontId="20" fillId="5" borderId="22" xfId="205" applyNumberFormat="1" applyFont="1" applyFill="1" applyBorder="1" applyAlignment="1" applyProtection="1">
      <alignment horizontal="center" vertical="center"/>
      <protection hidden="1"/>
    </xf>
    <xf numFmtId="167" fontId="20" fillId="5" borderId="27" xfId="205" applyNumberFormat="1" applyFont="1" applyFill="1" applyBorder="1" applyAlignment="1" applyProtection="1">
      <alignment horizontal="center" vertical="center"/>
      <protection hidden="1"/>
    </xf>
    <xf numFmtId="167" fontId="20" fillId="5" borderId="22" xfId="0" applyNumberFormat="1" applyFont="1" applyFill="1" applyBorder="1" applyAlignment="1" applyProtection="1">
      <alignment horizontal="center" vertical="center"/>
      <protection hidden="1"/>
    </xf>
    <xf numFmtId="6" fontId="20" fillId="5" borderId="27" xfId="0" applyNumberFormat="1" applyFont="1" applyFill="1" applyBorder="1" applyAlignment="1" applyProtection="1">
      <alignment horizontal="center" vertical="center"/>
      <protection hidden="1"/>
    </xf>
    <xf numFmtId="0" fontId="32" fillId="16" borderId="53" xfId="0" applyFont="1" applyFill="1" applyBorder="1" applyAlignment="1" applyProtection="1">
      <alignment horizontal="right" vertical="center"/>
      <protection hidden="1"/>
    </xf>
    <xf numFmtId="0" fontId="32" fillId="16" borderId="13" xfId="0" applyFont="1" applyFill="1" applyBorder="1" applyAlignment="1" applyProtection="1">
      <alignment horizontal="right" vertical="center"/>
      <protection hidden="1"/>
    </xf>
    <xf numFmtId="0" fontId="32" fillId="16" borderId="21" xfId="0" applyFont="1" applyFill="1" applyBorder="1" applyAlignment="1" applyProtection="1">
      <alignment horizontal="right" vertical="center"/>
      <protection hidden="1"/>
    </xf>
    <xf numFmtId="0" fontId="20" fillId="9" borderId="56" xfId="0" applyFont="1" applyFill="1" applyBorder="1" applyAlignment="1" applyProtection="1">
      <alignment horizontal="left" vertical="center" wrapText="1"/>
      <protection hidden="1"/>
    </xf>
    <xf numFmtId="0" fontId="20" fillId="9" borderId="80" xfId="0" applyFont="1" applyFill="1" applyBorder="1" applyAlignment="1" applyProtection="1">
      <alignment horizontal="left" vertical="center" wrapText="1"/>
      <protection hidden="1"/>
    </xf>
    <xf numFmtId="0" fontId="20" fillId="9" borderId="35" xfId="0" applyFont="1" applyFill="1" applyBorder="1" applyAlignment="1" applyProtection="1">
      <alignment horizontal="left" vertical="center" wrapText="1"/>
      <protection hidden="1"/>
    </xf>
    <xf numFmtId="0" fontId="20" fillId="9" borderId="34" xfId="0" applyFont="1" applyFill="1" applyBorder="1" applyAlignment="1" applyProtection="1">
      <alignment horizontal="left" vertical="center" wrapText="1"/>
      <protection hidden="1"/>
    </xf>
    <xf numFmtId="0" fontId="32" fillId="17" borderId="56" xfId="0" applyFont="1" applyFill="1" applyBorder="1" applyAlignment="1" applyProtection="1">
      <alignment horizontal="center" vertical="center"/>
      <protection hidden="1"/>
    </xf>
    <xf numFmtId="0" fontId="32" fillId="17" borderId="29" xfId="0" applyFont="1" applyFill="1" applyBorder="1" applyAlignment="1" applyProtection="1">
      <alignment horizontal="center" vertical="center"/>
      <protection hidden="1"/>
    </xf>
    <xf numFmtId="0" fontId="32" fillId="17" borderId="57" xfId="0" applyFont="1" applyFill="1" applyBorder="1" applyAlignment="1" applyProtection="1">
      <alignment horizontal="center" vertical="center"/>
      <protection hidden="1"/>
    </xf>
    <xf numFmtId="0" fontId="20" fillId="5" borderId="30" xfId="223" applyFont="1" applyFill="1" applyBorder="1" applyAlignment="1" applyProtection="1">
      <alignment horizontal="left" vertical="center"/>
      <protection hidden="1"/>
    </xf>
    <xf numFmtId="0" fontId="32" fillId="16" borderId="11" xfId="0" applyFont="1" applyFill="1" applyBorder="1" applyAlignment="1" applyProtection="1">
      <alignment horizontal="center" vertical="center"/>
      <protection hidden="1"/>
    </xf>
    <xf numFmtId="0" fontId="32" fillId="16" borderId="6" xfId="0" applyFont="1" applyFill="1" applyBorder="1" applyAlignment="1" applyProtection="1">
      <alignment horizontal="center" vertical="center"/>
      <protection hidden="1"/>
    </xf>
    <xf numFmtId="0" fontId="32" fillId="16" borderId="7" xfId="0" applyFont="1" applyFill="1" applyBorder="1" applyAlignment="1" applyProtection="1">
      <alignment horizontal="center" vertical="center"/>
      <protection hidden="1"/>
    </xf>
    <xf numFmtId="0" fontId="20" fillId="0" borderId="10" xfId="0" applyFont="1" applyFill="1" applyBorder="1" applyAlignment="1" applyProtection="1">
      <alignment horizontal="center" vertical="center" wrapText="1"/>
      <protection hidden="1"/>
    </xf>
    <xf numFmtId="0" fontId="20" fillId="0" borderId="13" xfId="0" applyFont="1" applyFill="1" applyBorder="1" applyAlignment="1" applyProtection="1">
      <alignment horizontal="center" vertical="center" wrapText="1"/>
      <protection hidden="1"/>
    </xf>
    <xf numFmtId="0" fontId="20" fillId="0" borderId="34" xfId="0" applyFont="1" applyFill="1" applyBorder="1" applyAlignment="1" applyProtection="1">
      <alignment horizontal="center" vertical="center" wrapText="1"/>
      <protection hidden="1"/>
    </xf>
    <xf numFmtId="0" fontId="20" fillId="0" borderId="10" xfId="0" applyFont="1" applyFill="1" applyBorder="1" applyAlignment="1" applyProtection="1">
      <alignment horizontal="center" vertical="center"/>
      <protection hidden="1"/>
    </xf>
    <xf numFmtId="0" fontId="20" fillId="0" borderId="13" xfId="0" applyFont="1" applyFill="1" applyBorder="1" applyAlignment="1" applyProtection="1">
      <alignment horizontal="center" vertical="center"/>
      <protection hidden="1"/>
    </xf>
    <xf numFmtId="0" fontId="20" fillId="0" borderId="34" xfId="0" applyFont="1" applyFill="1" applyBorder="1" applyAlignment="1" applyProtection="1">
      <alignment horizontal="center" vertical="center"/>
      <protection hidden="1"/>
    </xf>
    <xf numFmtId="0" fontId="20" fillId="0" borderId="5" xfId="0" applyFont="1" applyFill="1" applyBorder="1" applyAlignment="1" applyProtection="1">
      <alignment horizontal="center" vertical="center"/>
      <protection hidden="1"/>
    </xf>
    <xf numFmtId="0" fontId="20" fillId="0" borderId="5" xfId="0" applyFont="1" applyFill="1" applyBorder="1" applyAlignment="1" applyProtection="1">
      <alignment horizontal="center" vertical="center" wrapText="1"/>
      <protection hidden="1"/>
    </xf>
    <xf numFmtId="0" fontId="0" fillId="3" borderId="10" xfId="0" applyFont="1" applyFill="1" applyBorder="1" applyAlignment="1" applyProtection="1">
      <alignment horizontal="center" vertical="top"/>
      <protection locked="0" hidden="1"/>
    </xf>
    <xf numFmtId="0" fontId="0" fillId="3" borderId="5" xfId="0" applyFont="1" applyFill="1" applyBorder="1" applyAlignment="1" applyProtection="1">
      <alignment horizontal="center" vertical="top"/>
      <protection locked="0" hidden="1"/>
    </xf>
    <xf numFmtId="171" fontId="0" fillId="3" borderId="10" xfId="0" applyNumberFormat="1" applyFont="1" applyFill="1" applyBorder="1" applyAlignment="1" applyProtection="1">
      <alignment horizontal="center" vertical="top"/>
      <protection locked="0" hidden="1"/>
    </xf>
    <xf numFmtId="171" fontId="0" fillId="3" borderId="5" xfId="0" applyNumberFormat="1" applyFont="1" applyFill="1" applyBorder="1" applyAlignment="1" applyProtection="1">
      <alignment horizontal="center" vertical="top"/>
      <protection locked="0" hidden="1"/>
    </xf>
    <xf numFmtId="0" fontId="0" fillId="3" borderId="12" xfId="0" applyFont="1" applyFill="1" applyBorder="1" applyAlignment="1" applyProtection="1">
      <alignment horizontal="center" vertical="top"/>
      <protection locked="0" hidden="1"/>
    </xf>
    <xf numFmtId="0" fontId="0" fillId="3" borderId="16" xfId="0" applyFont="1" applyFill="1" applyBorder="1" applyAlignment="1" applyProtection="1">
      <alignment horizontal="center" vertical="top"/>
      <protection locked="0" hidden="1"/>
    </xf>
    <xf numFmtId="164" fontId="0" fillId="3" borderId="35" xfId="0" applyNumberFormat="1" applyFill="1" applyBorder="1" applyAlignment="1" applyProtection="1">
      <alignment vertical="top" wrapText="1"/>
    </xf>
    <xf numFmtId="164" fontId="0" fillId="3" borderId="13" xfId="0" applyNumberFormat="1" applyFill="1" applyBorder="1" applyAlignment="1" applyProtection="1">
      <alignment vertical="top" wrapText="1"/>
    </xf>
    <xf numFmtId="164" fontId="0" fillId="3" borderId="47" xfId="0" applyNumberFormat="1" applyFill="1" applyBorder="1" applyAlignment="1" applyProtection="1">
      <alignment vertical="top" wrapText="1"/>
    </xf>
    <xf numFmtId="164" fontId="0" fillId="3" borderId="24" xfId="0" applyNumberFormat="1" applyFill="1" applyBorder="1" applyAlignment="1" applyProtection="1">
      <alignment vertical="top" wrapText="1"/>
    </xf>
    <xf numFmtId="0" fontId="0" fillId="3" borderId="1" xfId="0" applyFill="1" applyBorder="1" applyAlignment="1">
      <alignment vertical="top"/>
    </xf>
    <xf numFmtId="0" fontId="0" fillId="3" borderId="2" xfId="0" applyFill="1" applyBorder="1" applyAlignment="1">
      <alignment vertical="top"/>
    </xf>
    <xf numFmtId="0" fontId="0" fillId="3" borderId="36" xfId="0" applyFill="1" applyBorder="1" applyAlignment="1">
      <alignment horizontal="left" vertical="top"/>
    </xf>
    <xf numFmtId="0" fontId="0" fillId="3" borderId="20" xfId="0" applyFill="1" applyBorder="1" applyAlignment="1">
      <alignment horizontal="left" vertical="top"/>
    </xf>
    <xf numFmtId="0" fontId="0" fillId="3" borderId="35" xfId="0" applyFill="1" applyBorder="1" applyAlignment="1">
      <alignment horizontal="left" vertical="top"/>
    </xf>
    <xf numFmtId="0" fontId="0" fillId="3" borderId="13" xfId="0" applyFill="1" applyBorder="1" applyAlignment="1">
      <alignment horizontal="left" vertical="top"/>
    </xf>
    <xf numFmtId="164" fontId="0" fillId="3" borderId="36" xfId="0" applyNumberFormat="1" applyFill="1" applyBorder="1" applyAlignment="1" applyProtection="1">
      <alignment vertical="top" wrapText="1"/>
    </xf>
    <xf numFmtId="164" fontId="0" fillId="3" borderId="20" xfId="0" applyNumberFormat="1" applyFill="1" applyBorder="1" applyAlignment="1" applyProtection="1">
      <alignment vertical="top" wrapText="1"/>
    </xf>
    <xf numFmtId="0" fontId="0" fillId="3" borderId="13" xfId="0" applyFill="1" applyBorder="1" applyAlignment="1">
      <alignment horizontal="left" vertical="top" wrapText="1"/>
    </xf>
    <xf numFmtId="0" fontId="0" fillId="3" borderId="5" xfId="0" applyFill="1" applyBorder="1" applyAlignment="1">
      <alignment horizontal="left" vertical="top" wrapText="1"/>
    </xf>
    <xf numFmtId="0" fontId="0" fillId="3" borderId="54" xfId="0" applyFill="1" applyBorder="1" applyAlignment="1">
      <alignment horizontal="left" vertical="top"/>
    </xf>
    <xf numFmtId="0" fontId="0" fillId="3" borderId="49" xfId="0" applyFill="1" applyBorder="1" applyAlignment="1">
      <alignment horizontal="left" vertical="top"/>
    </xf>
    <xf numFmtId="0" fontId="0" fillId="3" borderId="3" xfId="0" applyFill="1" applyBorder="1" applyAlignment="1">
      <alignment vertical="top"/>
    </xf>
    <xf numFmtId="0" fontId="0" fillId="3" borderId="37" xfId="0" applyFill="1" applyBorder="1" applyAlignment="1">
      <alignment horizontal="left" vertical="top" wrapText="1"/>
    </xf>
    <xf numFmtId="0" fontId="0" fillId="3" borderId="18" xfId="0" applyFill="1" applyBorder="1" applyAlignment="1">
      <alignment horizontal="left" vertical="top" wrapText="1"/>
    </xf>
    <xf numFmtId="0" fontId="0" fillId="3" borderId="19" xfId="0" applyFill="1" applyBorder="1" applyAlignment="1">
      <alignment horizontal="left" vertical="top" wrapText="1"/>
    </xf>
    <xf numFmtId="0" fontId="0" fillId="3" borderId="20" xfId="0" applyFill="1" applyBorder="1" applyAlignment="1">
      <alignment horizontal="left" vertical="top" wrapText="1"/>
    </xf>
    <xf numFmtId="0" fontId="0" fillId="3" borderId="94" xfId="0" applyFill="1" applyBorder="1" applyAlignment="1">
      <alignment horizontal="left" vertical="top" wrapText="1"/>
    </xf>
    <xf numFmtId="0" fontId="0" fillId="3" borderId="49" xfId="0" applyFill="1" applyBorder="1" applyAlignment="1">
      <alignment horizontal="left" vertical="top" wrapText="1"/>
    </xf>
    <xf numFmtId="0" fontId="0" fillId="3" borderId="16" xfId="0" applyFill="1" applyBorder="1" applyAlignment="1">
      <alignment horizontal="left" vertical="top" wrapText="1"/>
    </xf>
  </cellXfs>
  <cellStyles count="447">
    <cellStyle name="20% - Accent3 2" xfId="216"/>
    <cellStyle name="Calculation 2" xfId="217"/>
    <cellStyle name="Calculation 2 2" xfId="218"/>
    <cellStyle name="Calculation 3" xfId="219"/>
    <cellStyle name="Comma" xfId="204" builtinId="3"/>
    <cellStyle name="Comma 2" xfId="206"/>
    <cellStyle name="Comma 3" xfId="214"/>
    <cellStyle name="Comma 3 2" xfId="445"/>
    <cellStyle name="Currency" xfId="205" builtinId="4"/>
    <cellStyle name="Currency 2" xfId="207"/>
    <cellStyle name="Explanatory Text 2" xfId="213"/>
    <cellStyle name="Explanatory Text 2 2" xfId="220"/>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11"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10"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cellStyle name="Input" xfId="1" builtinId="20"/>
    <cellStyle name="Input 2" xfId="221"/>
    <cellStyle name="Neutral 2" xfId="222"/>
    <cellStyle name="Neutral 2 2" xfId="223"/>
    <cellStyle name="Normal" xfId="0" builtinId="0"/>
    <cellStyle name="Normal 2" xfId="208"/>
    <cellStyle name="Normal 2 2" xfId="444"/>
    <cellStyle name="Normal 3" xfId="224"/>
    <cellStyle name="Normal 4" xfId="212"/>
    <cellStyle name="Normal 4 2" xfId="443"/>
    <cellStyle name="Normal 5" xfId="225"/>
    <cellStyle name="Percent" xfId="442" builtinId="5"/>
    <cellStyle name="Percent 2" xfId="209"/>
    <cellStyle name="Percent 2 2" xfId="215"/>
    <cellStyle name="Percent 2 2 2" xfId="446"/>
    <cellStyle name="TableStyleLight1" xfId="226"/>
  </cellStyles>
  <dxfs count="77">
    <dxf>
      <font>
        <color auto="1"/>
      </font>
      <fill>
        <patternFill patternType="solid">
          <fgColor indexed="64"/>
          <bgColor theme="6" tint="0.79998168889431442"/>
        </patternFill>
      </fill>
    </dxf>
    <dxf>
      <font>
        <color auto="1"/>
      </font>
      <fill>
        <patternFill patternType="solid">
          <fgColor indexed="64"/>
          <bgColor theme="6" tint="0.79998168889431442"/>
        </patternFill>
      </fill>
    </dxf>
    <dxf>
      <fill>
        <patternFill>
          <bgColor theme="6" tint="0.79998168889431442"/>
        </patternFill>
      </fill>
    </dxf>
    <dxf>
      <fill>
        <patternFill>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theme="9" tint="-0.24994659260841701"/>
      </font>
    </dxf>
    <dxf>
      <font>
        <color rgb="FFC00000"/>
      </font>
    </dxf>
    <dxf>
      <font>
        <color theme="9" tint="-0.24994659260841701"/>
      </font>
    </dxf>
    <dxf>
      <font>
        <color rgb="FFC0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9" tint="-0.24994659260841701"/>
      </font>
    </dxf>
    <dxf>
      <font>
        <color rgb="FFC00000"/>
      </font>
    </dxf>
    <dxf>
      <font>
        <color theme="9" tint="-0.24994659260841701"/>
      </font>
    </dxf>
    <dxf>
      <font>
        <color rgb="FFC00000"/>
      </font>
    </dxf>
    <dxf>
      <font>
        <color theme="9" tint="-0.24994659260841701"/>
      </font>
    </dxf>
    <dxf>
      <font>
        <color rgb="FFC00000"/>
      </font>
    </dxf>
    <dxf>
      <font>
        <color rgb="FFC00000"/>
      </font>
      <fill>
        <patternFill>
          <bgColor theme="5" tint="0.59996337778862885"/>
        </patternFill>
      </fill>
    </dxf>
    <dxf>
      <font>
        <color theme="9" tint="-0.24994659260841701"/>
      </font>
      <fill>
        <patternFill>
          <bgColor theme="9" tint="0.79998168889431442"/>
        </patternFill>
      </fill>
    </dxf>
    <dxf>
      <font>
        <color rgb="FFC00000"/>
      </font>
      <fill>
        <patternFill>
          <bgColor theme="5" tint="0.59996337778862885"/>
        </patternFill>
      </fill>
    </dxf>
    <dxf>
      <font>
        <color theme="9" tint="-0.24994659260841701"/>
      </font>
      <fill>
        <patternFill>
          <bgColor theme="9" tint="0.79998168889431442"/>
        </patternFill>
      </fill>
    </dxf>
    <dxf>
      <font>
        <color rgb="FFC00000"/>
      </font>
      <fill>
        <patternFill>
          <bgColor theme="5" tint="0.59996337778862885"/>
        </patternFill>
      </fill>
    </dxf>
    <dxf>
      <font>
        <color theme="9" tint="-0.24994659260841701"/>
      </font>
      <fill>
        <patternFill>
          <bgColor theme="9" tint="0.79998168889431442"/>
        </patternFill>
      </fill>
    </dxf>
    <dxf>
      <font>
        <color theme="9" tint="-0.24994659260841701"/>
      </font>
    </dxf>
    <dxf>
      <font>
        <color rgb="FFC00000"/>
      </font>
    </dxf>
    <dxf>
      <font>
        <color rgb="FFC00000"/>
      </font>
      <fill>
        <patternFill>
          <bgColor theme="5" tint="0.59996337778862885"/>
        </patternFill>
      </fill>
    </dxf>
    <dxf>
      <font>
        <color theme="9" tint="-0.24994659260841701"/>
      </font>
      <fill>
        <patternFill>
          <bgColor theme="9" tint="0.79998168889431442"/>
        </patternFill>
      </fill>
    </dxf>
    <dxf>
      <fill>
        <patternFill>
          <bgColor rgb="FFFF0000"/>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indexed="64"/>
          <bgColor theme="6" tint="0.79998168889431442"/>
        </patternFill>
      </fill>
    </dxf>
    <dxf>
      <font>
        <color auto="1"/>
      </font>
      <fill>
        <patternFill patternType="solid">
          <fgColor indexed="64"/>
          <bgColor theme="6" tint="0.79998168889431442"/>
        </patternFill>
      </fill>
    </dxf>
    <dxf>
      <font>
        <color auto="1"/>
      </font>
      <fill>
        <patternFill patternType="solid">
          <fgColor indexed="64"/>
          <bgColor theme="6" tint="0.79998168889431442"/>
        </patternFill>
      </fill>
    </dxf>
    <dxf>
      <font>
        <color auto="1"/>
      </font>
      <fill>
        <patternFill patternType="solid">
          <fgColor indexed="64"/>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
      <font>
        <color auto="1"/>
      </font>
      <fill>
        <patternFill patternType="solid">
          <fgColor auto="1"/>
          <bgColor theme="6" tint="0.79998168889431442"/>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B006185-6728-4549-B047-D08943B0BE2C}" type="doc">
      <dgm:prSet loTypeId="urn:microsoft.com/office/officeart/2005/8/layout/hierarchy6" loCatId="" qsTypeId="urn:microsoft.com/office/officeart/2005/8/quickstyle/simple4" qsCatId="simple" csTypeId="urn:microsoft.com/office/officeart/2005/8/colors/accent1_2" csCatId="accent1" phldr="1"/>
      <dgm:spPr/>
      <dgm:t>
        <a:bodyPr/>
        <a:lstStyle/>
        <a:p>
          <a:endParaRPr lang="en-US"/>
        </a:p>
      </dgm:t>
    </dgm:pt>
    <dgm:pt modelId="{0E787140-E98B-6F44-9455-E737D3F98557}" type="asst">
      <dgm:prSet phldrT="[Text]" custT="1">
        <dgm:style>
          <a:lnRef idx="2">
            <a:schemeClr val="dk1"/>
          </a:lnRef>
          <a:fillRef idx="1">
            <a:schemeClr val="lt1"/>
          </a:fillRef>
          <a:effectRef idx="0">
            <a:schemeClr val="dk1"/>
          </a:effectRef>
          <a:fontRef idx="minor">
            <a:schemeClr val="dk1"/>
          </a:fontRef>
        </dgm:style>
      </dgm:prSet>
      <dgm:spPr>
        <a:ln w="3175" cmpd="sng"/>
      </dgm:spPr>
      <dgm:t>
        <a:bodyPr/>
        <a:lstStyle/>
        <a:p>
          <a:r>
            <a:rPr lang="en-US" sz="1200"/>
            <a:t>Does the preliminary financial impact indicate a total lifecycle savings (NPV) &gt; 0?</a:t>
          </a:r>
        </a:p>
      </dgm:t>
    </dgm:pt>
    <dgm:pt modelId="{22611FF9-4237-7D4B-A7C3-89B0392CA9DE}" type="parTrans" cxnId="{DE6A30DE-9564-F047-8B1A-4A5F67909CAD}">
      <dgm:prSet/>
      <dgm:spPr>
        <a:ln>
          <a:solidFill>
            <a:schemeClr val="tx1"/>
          </a:solidFill>
        </a:ln>
      </dgm:spPr>
      <dgm:t>
        <a:bodyPr/>
        <a:lstStyle/>
        <a:p>
          <a:endParaRPr lang="en-US"/>
        </a:p>
      </dgm:t>
    </dgm:pt>
    <dgm:pt modelId="{BAD777DF-7FED-3049-AA56-0925C6953937}" type="sibTrans" cxnId="{DE6A30DE-9564-F047-8B1A-4A5F67909CAD}">
      <dgm:prSet/>
      <dgm:spPr/>
      <dgm:t>
        <a:bodyPr/>
        <a:lstStyle/>
        <a:p>
          <a:endParaRPr lang="en-US"/>
        </a:p>
      </dgm:t>
    </dgm:pt>
    <dgm:pt modelId="{6EC68726-D5C3-7C47-9A05-87D0E0A493B1}" type="asst">
      <dgm:prSet phldrT="[Text]" custT="1">
        <dgm:style>
          <a:lnRef idx="2">
            <a:schemeClr val="dk1"/>
          </a:lnRef>
          <a:fillRef idx="1">
            <a:schemeClr val="lt1"/>
          </a:fillRef>
          <a:effectRef idx="0">
            <a:schemeClr val="dk1"/>
          </a:effectRef>
          <a:fontRef idx="minor">
            <a:schemeClr val="dk1"/>
          </a:fontRef>
        </dgm:style>
      </dgm:prSet>
      <dgm:spPr>
        <a:ln w="3175" cmpd="sng"/>
      </dgm:spPr>
      <dgm:t>
        <a:bodyPr/>
        <a:lstStyle/>
        <a:p>
          <a:r>
            <a:rPr lang="en-US" sz="1200"/>
            <a:t>If no, does the property have owner-paid electric accounts for which the annual usage is more than the annual estimated solar PV production?</a:t>
          </a:r>
        </a:p>
      </dgm:t>
    </dgm:pt>
    <dgm:pt modelId="{7AA7E0AC-4B0F-6544-AD79-D8906B6F6D9F}" type="sibTrans" cxnId="{4D1C1826-C3F3-AE4D-A532-0C122274DD8F}">
      <dgm:prSet/>
      <dgm:spPr/>
      <dgm:t>
        <a:bodyPr/>
        <a:lstStyle/>
        <a:p>
          <a:endParaRPr lang="en-US"/>
        </a:p>
      </dgm:t>
    </dgm:pt>
    <dgm:pt modelId="{FAC05121-EC1A-A74A-ABD9-7B8185C0D14A}" type="parTrans" cxnId="{4D1C1826-C3F3-AE4D-A532-0C122274DD8F}">
      <dgm:prSet/>
      <dgm:spPr>
        <a:ln>
          <a:solidFill>
            <a:schemeClr val="tx1"/>
          </a:solidFill>
        </a:ln>
      </dgm:spPr>
      <dgm:t>
        <a:bodyPr/>
        <a:lstStyle/>
        <a:p>
          <a:endParaRPr lang="en-US"/>
        </a:p>
      </dgm:t>
    </dgm:pt>
    <dgm:pt modelId="{D86B0F28-F8F0-DF4D-9CF3-C800593FB75B}" type="asst">
      <dgm:prSet custT="1">
        <dgm:style>
          <a:lnRef idx="2">
            <a:schemeClr val="dk1"/>
          </a:lnRef>
          <a:fillRef idx="1">
            <a:schemeClr val="lt1"/>
          </a:fillRef>
          <a:effectRef idx="0">
            <a:schemeClr val="dk1"/>
          </a:effectRef>
          <a:fontRef idx="minor">
            <a:schemeClr val="dk1"/>
          </a:fontRef>
        </dgm:style>
      </dgm:prSet>
      <dgm:spPr>
        <a:ln w="3175" cmpd="sng">
          <a:solidFill>
            <a:schemeClr val="tx1"/>
          </a:solidFill>
        </a:ln>
      </dgm:spPr>
      <dgm:t>
        <a:bodyPr/>
        <a:lstStyle/>
        <a:p>
          <a:r>
            <a:rPr lang="en-US" sz="1200"/>
            <a:t>If no, consider Off-Site Community Shared Solar</a:t>
          </a:r>
        </a:p>
      </dgm:t>
    </dgm:pt>
    <dgm:pt modelId="{A6CB487E-94A5-2246-A4B3-C9DB18C34FA0}" type="parTrans" cxnId="{10F3491F-E304-6F47-9F9B-511FE3AF9DAA}">
      <dgm:prSet/>
      <dgm:spPr>
        <a:ln>
          <a:solidFill>
            <a:schemeClr val="tx1"/>
          </a:solidFill>
        </a:ln>
      </dgm:spPr>
      <dgm:t>
        <a:bodyPr/>
        <a:lstStyle/>
        <a:p>
          <a:endParaRPr lang="en-US"/>
        </a:p>
      </dgm:t>
    </dgm:pt>
    <dgm:pt modelId="{5F1CA772-95BD-2B47-B0FD-BADF040DED5C}" type="sibTrans" cxnId="{10F3491F-E304-6F47-9F9B-511FE3AF9DAA}">
      <dgm:prSet/>
      <dgm:spPr/>
      <dgm:t>
        <a:bodyPr/>
        <a:lstStyle/>
        <a:p>
          <a:endParaRPr lang="en-US"/>
        </a:p>
      </dgm:t>
    </dgm:pt>
    <dgm:pt modelId="{F74A0A5B-FFE9-3041-8ECF-2E89A4E7FE58}" type="asst">
      <dgm:prSet custT="1">
        <dgm:style>
          <a:lnRef idx="2">
            <a:schemeClr val="dk1"/>
          </a:lnRef>
          <a:fillRef idx="1">
            <a:schemeClr val="lt1"/>
          </a:fillRef>
          <a:effectRef idx="0">
            <a:schemeClr val="dk1"/>
          </a:effectRef>
          <a:fontRef idx="minor">
            <a:schemeClr val="dk1"/>
          </a:fontRef>
        </dgm:style>
      </dgm:prSet>
      <dgm:spPr>
        <a:ln w="3175" cmpd="sng"/>
      </dgm:spPr>
      <dgm:t>
        <a:bodyPr/>
        <a:lstStyle/>
        <a:p>
          <a:r>
            <a:rPr lang="en-US" sz="1200"/>
            <a:t>If yes, does the property owner have a portfolio of two or more properities that are good solar PV candidates?</a:t>
          </a:r>
        </a:p>
      </dgm:t>
    </dgm:pt>
    <dgm:pt modelId="{479E23CC-F20C-E346-AD44-B7218F3B48C7}" type="parTrans" cxnId="{8CCA2FC1-B477-D249-BF43-10FC0DD04AC2}">
      <dgm:prSet/>
      <dgm:spPr>
        <a:ln>
          <a:solidFill>
            <a:schemeClr val="tx1"/>
          </a:solidFill>
        </a:ln>
      </dgm:spPr>
      <dgm:t>
        <a:bodyPr/>
        <a:lstStyle/>
        <a:p>
          <a:endParaRPr lang="en-US"/>
        </a:p>
      </dgm:t>
    </dgm:pt>
    <dgm:pt modelId="{4EB491D2-7094-8A42-BEF8-910D9D0FAD71}" type="sibTrans" cxnId="{8CCA2FC1-B477-D249-BF43-10FC0DD04AC2}">
      <dgm:prSet/>
      <dgm:spPr/>
      <dgm:t>
        <a:bodyPr/>
        <a:lstStyle/>
        <a:p>
          <a:endParaRPr lang="en-US"/>
        </a:p>
      </dgm:t>
    </dgm:pt>
    <dgm:pt modelId="{F5A71269-3D3B-AA43-86D5-3862E24C5431}">
      <dgm:prSet phldrT="[Text]" custT="1">
        <dgm:style>
          <a:lnRef idx="2">
            <a:schemeClr val="dk1"/>
          </a:lnRef>
          <a:fillRef idx="1">
            <a:schemeClr val="lt1"/>
          </a:fillRef>
          <a:effectRef idx="0">
            <a:schemeClr val="dk1"/>
          </a:effectRef>
          <a:fontRef idx="minor">
            <a:schemeClr val="dk1"/>
          </a:fontRef>
        </dgm:style>
      </dgm:prSet>
      <dgm:spPr>
        <a:ln w="3175" cmpd="sng"/>
      </dgm:spPr>
      <dgm:t>
        <a:bodyPr/>
        <a:lstStyle/>
        <a:p>
          <a:r>
            <a:rPr lang="en-US" sz="1200"/>
            <a:t>Does the property include suitable roof or site space for a solar PV system based on PVWatts or Helioscope analysis?</a:t>
          </a:r>
        </a:p>
      </dgm:t>
    </dgm:pt>
    <dgm:pt modelId="{371F4441-7AD6-6B40-B14A-ECBFF25B0D5C}" type="sibTrans" cxnId="{CCF0AC71-DB45-694B-BBA5-DB58EA939D30}">
      <dgm:prSet/>
      <dgm:spPr/>
      <dgm:t>
        <a:bodyPr/>
        <a:lstStyle/>
        <a:p>
          <a:endParaRPr lang="en-US"/>
        </a:p>
      </dgm:t>
    </dgm:pt>
    <dgm:pt modelId="{CC0A1BBF-58FC-9645-B38B-49E147980ED9}" type="parTrans" cxnId="{CCF0AC71-DB45-694B-BBA5-DB58EA939D30}">
      <dgm:prSet/>
      <dgm:spPr/>
      <dgm:t>
        <a:bodyPr/>
        <a:lstStyle/>
        <a:p>
          <a:endParaRPr lang="en-US"/>
        </a:p>
      </dgm:t>
    </dgm:pt>
    <dgm:pt modelId="{94ADEADC-8D67-8045-A137-0296A1D82FF8}" type="asst">
      <dgm:prSet custT="1">
        <dgm:style>
          <a:lnRef idx="2">
            <a:schemeClr val="dk1"/>
          </a:lnRef>
          <a:fillRef idx="1">
            <a:schemeClr val="lt1"/>
          </a:fillRef>
          <a:effectRef idx="0">
            <a:schemeClr val="dk1"/>
          </a:effectRef>
          <a:fontRef idx="minor">
            <a:schemeClr val="dk1"/>
          </a:fontRef>
        </dgm:style>
      </dgm:prSet>
      <dgm:spPr>
        <a:ln w="3175" cmpd="sng"/>
      </dgm:spPr>
      <dgm:t>
        <a:bodyPr/>
        <a:lstStyle/>
        <a:p>
          <a:r>
            <a:rPr lang="en-US" sz="1200"/>
            <a:t>If yes, does the property owner have capacity to develop a solar PV system on their own or with a partnership?</a:t>
          </a:r>
        </a:p>
      </dgm:t>
    </dgm:pt>
    <dgm:pt modelId="{AEFC04A4-7386-1C46-AB35-755AE93D6412}" type="parTrans" cxnId="{95793409-0DA6-AC47-94B9-E3D11FCD449B}">
      <dgm:prSet>
        <dgm:style>
          <a:lnRef idx="1">
            <a:schemeClr val="dk1"/>
          </a:lnRef>
          <a:fillRef idx="0">
            <a:schemeClr val="dk1"/>
          </a:fillRef>
          <a:effectRef idx="0">
            <a:schemeClr val="dk1"/>
          </a:effectRef>
          <a:fontRef idx="minor">
            <a:schemeClr val="tx1"/>
          </a:fontRef>
        </dgm:style>
      </dgm:prSet>
      <dgm:spPr/>
      <dgm:t>
        <a:bodyPr/>
        <a:lstStyle/>
        <a:p>
          <a:endParaRPr lang="en-US"/>
        </a:p>
      </dgm:t>
    </dgm:pt>
    <dgm:pt modelId="{2B290393-EEAE-0143-9814-A0C712498C1D}" type="sibTrans" cxnId="{95793409-0DA6-AC47-94B9-E3D11FCD449B}">
      <dgm:prSet/>
      <dgm:spPr/>
      <dgm:t>
        <a:bodyPr/>
        <a:lstStyle/>
        <a:p>
          <a:endParaRPr lang="en-US"/>
        </a:p>
      </dgm:t>
    </dgm:pt>
    <dgm:pt modelId="{43A6FB41-7306-D44C-99A6-5B75ED4074AC}" type="asst">
      <dgm:prSet custT="1">
        <dgm:style>
          <a:lnRef idx="2">
            <a:schemeClr val="dk1"/>
          </a:lnRef>
          <a:fillRef idx="1">
            <a:schemeClr val="lt1"/>
          </a:fillRef>
          <a:effectRef idx="0">
            <a:schemeClr val="dk1"/>
          </a:effectRef>
          <a:fontRef idx="minor">
            <a:schemeClr val="dk1"/>
          </a:fontRef>
        </dgm:style>
      </dgm:prSet>
      <dgm:spPr>
        <a:ln w="3175" cmpd="sng"/>
      </dgm:spPr>
      <dgm:t>
        <a:bodyPr/>
        <a:lstStyle/>
        <a:p>
          <a:r>
            <a:rPr lang="en-US" sz="1200"/>
            <a:t>If yes, is the timing for solar PV development similar at the group of properties?</a:t>
          </a:r>
        </a:p>
      </dgm:t>
    </dgm:pt>
    <dgm:pt modelId="{7D9423A1-DA8B-C04B-ADE0-0B1580F9E07E}" type="parTrans" cxnId="{EF432C1F-B227-7A44-B44C-9AAF7A3C0AAE}">
      <dgm:prSet>
        <dgm:style>
          <a:lnRef idx="1">
            <a:schemeClr val="dk1"/>
          </a:lnRef>
          <a:fillRef idx="0">
            <a:schemeClr val="dk1"/>
          </a:fillRef>
          <a:effectRef idx="0">
            <a:schemeClr val="dk1"/>
          </a:effectRef>
          <a:fontRef idx="minor">
            <a:schemeClr val="tx1"/>
          </a:fontRef>
        </dgm:style>
      </dgm:prSet>
      <dgm:spPr/>
      <dgm:t>
        <a:bodyPr/>
        <a:lstStyle/>
        <a:p>
          <a:endParaRPr lang="en-US"/>
        </a:p>
      </dgm:t>
    </dgm:pt>
    <dgm:pt modelId="{43D9062E-FE80-AE46-8507-6B2F754A33F9}" type="sibTrans" cxnId="{EF432C1F-B227-7A44-B44C-9AAF7A3C0AAE}">
      <dgm:prSet/>
      <dgm:spPr/>
      <dgm:t>
        <a:bodyPr/>
        <a:lstStyle/>
        <a:p>
          <a:endParaRPr lang="en-US"/>
        </a:p>
      </dgm:t>
    </dgm:pt>
    <dgm:pt modelId="{1CF5E4C7-6464-D54A-8323-072553742300}" type="asst">
      <dgm:prSet custT="1">
        <dgm:style>
          <a:lnRef idx="2">
            <a:schemeClr val="dk1"/>
          </a:lnRef>
          <a:fillRef idx="1">
            <a:schemeClr val="lt1"/>
          </a:fillRef>
          <a:effectRef idx="0">
            <a:schemeClr val="dk1"/>
          </a:effectRef>
          <a:fontRef idx="minor">
            <a:schemeClr val="dk1"/>
          </a:fontRef>
        </dgm:style>
      </dgm:prSet>
      <dgm:spPr>
        <a:ln w="3175" cmpd="sng"/>
      </dgm:spPr>
      <dgm:t>
        <a:bodyPr/>
        <a:lstStyle/>
        <a:p>
          <a:r>
            <a:rPr lang="en-US" sz="1200"/>
            <a:t>If no, consider Direct Ownership for single property</a:t>
          </a:r>
        </a:p>
      </dgm:t>
    </dgm:pt>
    <dgm:pt modelId="{3F5EEFB2-8DA2-794F-BFE9-E3185436FC5A}" type="parTrans" cxnId="{3E35294C-F3B7-874D-B673-13A2274BEC64}">
      <dgm:prSet>
        <dgm:style>
          <a:lnRef idx="1">
            <a:schemeClr val="dk1"/>
          </a:lnRef>
          <a:fillRef idx="0">
            <a:schemeClr val="dk1"/>
          </a:fillRef>
          <a:effectRef idx="0">
            <a:schemeClr val="dk1"/>
          </a:effectRef>
          <a:fontRef idx="minor">
            <a:schemeClr val="tx1"/>
          </a:fontRef>
        </dgm:style>
      </dgm:prSet>
      <dgm:spPr/>
      <dgm:t>
        <a:bodyPr/>
        <a:lstStyle/>
        <a:p>
          <a:endParaRPr lang="en-US"/>
        </a:p>
      </dgm:t>
    </dgm:pt>
    <dgm:pt modelId="{B4A127CB-D378-C84C-BE12-79F6E38D2B2A}" type="sibTrans" cxnId="{3E35294C-F3B7-874D-B673-13A2274BEC64}">
      <dgm:prSet/>
      <dgm:spPr/>
      <dgm:t>
        <a:bodyPr/>
        <a:lstStyle/>
        <a:p>
          <a:endParaRPr lang="en-US"/>
        </a:p>
      </dgm:t>
    </dgm:pt>
    <dgm:pt modelId="{9296DD65-E283-014B-A109-957BFD73EBB0}" type="asst">
      <dgm:prSet custT="1">
        <dgm:style>
          <a:lnRef idx="2">
            <a:schemeClr val="dk1"/>
          </a:lnRef>
          <a:fillRef idx="1">
            <a:schemeClr val="lt1"/>
          </a:fillRef>
          <a:effectRef idx="0">
            <a:schemeClr val="dk1"/>
          </a:effectRef>
          <a:fontRef idx="minor">
            <a:schemeClr val="dk1"/>
          </a:fontRef>
        </dgm:style>
      </dgm:prSet>
      <dgm:spPr>
        <a:ln w="3175" cmpd="sng"/>
      </dgm:spPr>
      <dgm:t>
        <a:bodyPr/>
        <a:lstStyle/>
        <a:p>
          <a:r>
            <a:rPr lang="en-US" sz="1200"/>
            <a:t>If yes, consider Sponsor-Owner through Special Purpose Entity for multiple properites</a:t>
          </a:r>
        </a:p>
      </dgm:t>
    </dgm:pt>
    <dgm:pt modelId="{53B52640-CFB1-6543-B7CD-200D29E6BCD4}" type="parTrans" cxnId="{1E86FF59-7455-464C-8219-DAAE6EB06AD9}">
      <dgm:prSet>
        <dgm:style>
          <a:lnRef idx="1">
            <a:schemeClr val="dk1"/>
          </a:lnRef>
          <a:fillRef idx="0">
            <a:schemeClr val="dk1"/>
          </a:fillRef>
          <a:effectRef idx="0">
            <a:schemeClr val="dk1"/>
          </a:effectRef>
          <a:fontRef idx="minor">
            <a:schemeClr val="tx1"/>
          </a:fontRef>
        </dgm:style>
      </dgm:prSet>
      <dgm:spPr/>
      <dgm:t>
        <a:bodyPr/>
        <a:lstStyle/>
        <a:p>
          <a:endParaRPr lang="en-US"/>
        </a:p>
      </dgm:t>
    </dgm:pt>
    <dgm:pt modelId="{A0A2E124-8E1B-AF47-8608-FDC392FAC087}" type="sibTrans" cxnId="{1E86FF59-7455-464C-8219-DAAE6EB06AD9}">
      <dgm:prSet/>
      <dgm:spPr/>
      <dgm:t>
        <a:bodyPr/>
        <a:lstStyle/>
        <a:p>
          <a:endParaRPr lang="en-US"/>
        </a:p>
      </dgm:t>
    </dgm:pt>
    <dgm:pt modelId="{49E76AB8-E3AD-854A-9142-222ADC4B25FD}" type="asst">
      <dgm:prSet custT="1">
        <dgm:style>
          <a:lnRef idx="2">
            <a:schemeClr val="dk1"/>
          </a:lnRef>
          <a:fillRef idx="1">
            <a:schemeClr val="lt1"/>
          </a:fillRef>
          <a:effectRef idx="0">
            <a:schemeClr val="dk1"/>
          </a:effectRef>
          <a:fontRef idx="minor">
            <a:schemeClr val="dk1"/>
          </a:fontRef>
        </dgm:style>
      </dgm:prSet>
      <dgm:spPr>
        <a:ln w="3175" cmpd="sng"/>
      </dgm:spPr>
      <dgm:t>
        <a:bodyPr/>
        <a:lstStyle/>
        <a:p>
          <a:r>
            <a:rPr lang="en-US" sz="1200"/>
            <a:t>If no, consider Direct Ownership for single property</a:t>
          </a:r>
        </a:p>
      </dgm:t>
    </dgm:pt>
    <dgm:pt modelId="{72C045DE-CCDE-7147-B508-42F990BD8A18}" type="parTrans" cxnId="{C71E580B-BE7F-264F-8E97-213B0579682F}">
      <dgm:prSet>
        <dgm:style>
          <a:lnRef idx="1">
            <a:schemeClr val="dk1"/>
          </a:lnRef>
          <a:fillRef idx="0">
            <a:schemeClr val="dk1"/>
          </a:fillRef>
          <a:effectRef idx="0">
            <a:schemeClr val="dk1"/>
          </a:effectRef>
          <a:fontRef idx="minor">
            <a:schemeClr val="tx1"/>
          </a:fontRef>
        </dgm:style>
      </dgm:prSet>
      <dgm:spPr/>
      <dgm:t>
        <a:bodyPr/>
        <a:lstStyle/>
        <a:p>
          <a:endParaRPr lang="en-US"/>
        </a:p>
      </dgm:t>
    </dgm:pt>
    <dgm:pt modelId="{B10E7DFB-3A1F-AC42-8978-DE60F2D83BCE}" type="sibTrans" cxnId="{C71E580B-BE7F-264F-8E97-213B0579682F}">
      <dgm:prSet/>
      <dgm:spPr/>
      <dgm:t>
        <a:bodyPr/>
        <a:lstStyle/>
        <a:p>
          <a:endParaRPr lang="en-US"/>
        </a:p>
      </dgm:t>
    </dgm:pt>
    <dgm:pt modelId="{4A2A61DC-A272-D44A-B9ED-5B70CAA92D18}" type="asst">
      <dgm:prSet phldrT="[Text]" custT="1">
        <dgm:style>
          <a:lnRef idx="2">
            <a:schemeClr val="dk1"/>
          </a:lnRef>
          <a:fillRef idx="1">
            <a:schemeClr val="lt1"/>
          </a:fillRef>
          <a:effectRef idx="0">
            <a:schemeClr val="dk1"/>
          </a:effectRef>
          <a:fontRef idx="minor">
            <a:schemeClr val="dk1"/>
          </a:fontRef>
        </dgm:style>
      </dgm:prSet>
      <dgm:spPr>
        <a:ln w="3175" cmpd="sng"/>
      </dgm:spPr>
      <dgm:t>
        <a:bodyPr/>
        <a:lstStyle/>
        <a:p>
          <a:r>
            <a:rPr lang="en-US" sz="1200"/>
            <a:t>If no, consider On-Site Community Shared Solar</a:t>
          </a:r>
        </a:p>
      </dgm:t>
    </dgm:pt>
    <dgm:pt modelId="{2846257E-921D-724F-91AA-D90BDB58D672}" type="sibTrans" cxnId="{914F3EA7-48FD-0943-9C41-5E964E7C5DE9}">
      <dgm:prSet/>
      <dgm:spPr/>
      <dgm:t>
        <a:bodyPr/>
        <a:lstStyle/>
        <a:p>
          <a:endParaRPr lang="en-US"/>
        </a:p>
      </dgm:t>
    </dgm:pt>
    <dgm:pt modelId="{63D01D7B-BD0B-1D4D-A193-25BBD259739B}" type="parTrans" cxnId="{914F3EA7-48FD-0943-9C41-5E964E7C5DE9}">
      <dgm:prSet>
        <dgm:style>
          <a:lnRef idx="1">
            <a:schemeClr val="dk1"/>
          </a:lnRef>
          <a:fillRef idx="0">
            <a:schemeClr val="dk1"/>
          </a:fillRef>
          <a:effectRef idx="0">
            <a:schemeClr val="dk1"/>
          </a:effectRef>
          <a:fontRef idx="minor">
            <a:schemeClr val="tx1"/>
          </a:fontRef>
        </dgm:style>
      </dgm:prSet>
      <dgm:spPr/>
      <dgm:t>
        <a:bodyPr/>
        <a:lstStyle/>
        <a:p>
          <a:endParaRPr lang="en-US"/>
        </a:p>
      </dgm:t>
    </dgm:pt>
    <dgm:pt modelId="{088E8FB7-DF19-A34D-A0B7-3375C2D8DA1E}" type="asst">
      <dgm:prSet custT="1">
        <dgm:style>
          <a:lnRef idx="2">
            <a:schemeClr val="dk1"/>
          </a:lnRef>
          <a:fillRef idx="1">
            <a:schemeClr val="lt1"/>
          </a:fillRef>
          <a:effectRef idx="0">
            <a:schemeClr val="dk1"/>
          </a:effectRef>
          <a:fontRef idx="minor">
            <a:schemeClr val="dk1"/>
          </a:fontRef>
        </dgm:style>
      </dgm:prSet>
      <dgm:spPr>
        <a:ln w="3175" cmpd="sng"/>
      </dgm:spPr>
      <dgm:t>
        <a:bodyPr/>
        <a:lstStyle/>
        <a:p>
          <a:r>
            <a:rPr lang="en-US" sz="1200"/>
            <a:t>If yes, consider Power Purchase Agreement</a:t>
          </a:r>
        </a:p>
      </dgm:t>
    </dgm:pt>
    <dgm:pt modelId="{D2DC6D13-F0C7-934F-B91C-C988D54F9867}" type="sibTrans" cxnId="{4E659718-41DF-4441-9A27-93C56AFD3B3F}">
      <dgm:prSet/>
      <dgm:spPr/>
      <dgm:t>
        <a:bodyPr/>
        <a:lstStyle/>
        <a:p>
          <a:endParaRPr lang="en-US"/>
        </a:p>
      </dgm:t>
    </dgm:pt>
    <dgm:pt modelId="{B2FFE86A-8DEC-8342-AEEB-90C7E36E8F77}" type="parTrans" cxnId="{4E659718-41DF-4441-9A27-93C56AFD3B3F}">
      <dgm:prSet/>
      <dgm:spPr>
        <a:ln>
          <a:solidFill>
            <a:schemeClr val="tx1"/>
          </a:solidFill>
        </a:ln>
      </dgm:spPr>
      <dgm:t>
        <a:bodyPr/>
        <a:lstStyle/>
        <a:p>
          <a:endParaRPr lang="en-US"/>
        </a:p>
      </dgm:t>
    </dgm:pt>
    <dgm:pt modelId="{532568D5-64C6-4F4C-B0BD-E0D9A7C66CDD}" type="pres">
      <dgm:prSet presAssocID="{8B006185-6728-4549-B047-D08943B0BE2C}" presName="mainComposite" presStyleCnt="0">
        <dgm:presLayoutVars>
          <dgm:chPref val="1"/>
          <dgm:dir/>
          <dgm:animOne val="branch"/>
          <dgm:animLvl val="lvl"/>
          <dgm:resizeHandles val="exact"/>
        </dgm:presLayoutVars>
      </dgm:prSet>
      <dgm:spPr/>
      <dgm:t>
        <a:bodyPr/>
        <a:lstStyle/>
        <a:p>
          <a:endParaRPr lang="en-US"/>
        </a:p>
      </dgm:t>
    </dgm:pt>
    <dgm:pt modelId="{13D4A32C-F101-3A46-B144-244D3B22C198}" type="pres">
      <dgm:prSet presAssocID="{8B006185-6728-4549-B047-D08943B0BE2C}" presName="hierFlow" presStyleCnt="0"/>
      <dgm:spPr/>
    </dgm:pt>
    <dgm:pt modelId="{B236A2A5-A5C0-494F-AB63-30038A314768}" type="pres">
      <dgm:prSet presAssocID="{8B006185-6728-4549-B047-D08943B0BE2C}" presName="hierChild1" presStyleCnt="0">
        <dgm:presLayoutVars>
          <dgm:chPref val="1"/>
          <dgm:animOne val="branch"/>
          <dgm:animLvl val="lvl"/>
        </dgm:presLayoutVars>
      </dgm:prSet>
      <dgm:spPr/>
    </dgm:pt>
    <dgm:pt modelId="{EAC27375-3285-E448-AC1C-66B0F5166114}" type="pres">
      <dgm:prSet presAssocID="{F5A71269-3D3B-AA43-86D5-3862E24C5431}" presName="Name14" presStyleCnt="0"/>
      <dgm:spPr/>
    </dgm:pt>
    <dgm:pt modelId="{73F163E7-C366-1F4B-90AC-E3805C8EEB8A}" type="pres">
      <dgm:prSet presAssocID="{F5A71269-3D3B-AA43-86D5-3862E24C5431}" presName="level1Shape" presStyleLbl="node0" presStyleIdx="0" presStyleCnt="1" custScaleX="497658" custScaleY="255893">
        <dgm:presLayoutVars>
          <dgm:chPref val="3"/>
        </dgm:presLayoutVars>
      </dgm:prSet>
      <dgm:spPr/>
      <dgm:t>
        <a:bodyPr/>
        <a:lstStyle/>
        <a:p>
          <a:endParaRPr lang="en-US"/>
        </a:p>
      </dgm:t>
    </dgm:pt>
    <dgm:pt modelId="{1CFBB526-C8CE-284A-BB6A-BD175AEAC110}" type="pres">
      <dgm:prSet presAssocID="{F5A71269-3D3B-AA43-86D5-3862E24C5431}" presName="hierChild2" presStyleCnt="0"/>
      <dgm:spPr/>
    </dgm:pt>
    <dgm:pt modelId="{AA27525B-4A6B-B248-999D-085B19E8B4FD}" type="pres">
      <dgm:prSet presAssocID="{22611FF9-4237-7D4B-A7C3-89B0392CA9DE}" presName="Name19" presStyleLbl="parChTrans1D2" presStyleIdx="0" presStyleCnt="1"/>
      <dgm:spPr/>
      <dgm:t>
        <a:bodyPr/>
        <a:lstStyle/>
        <a:p>
          <a:endParaRPr lang="en-US"/>
        </a:p>
      </dgm:t>
    </dgm:pt>
    <dgm:pt modelId="{02CE8B52-8A02-5041-BD8C-C526C9B2CAEE}" type="pres">
      <dgm:prSet presAssocID="{0E787140-E98B-6F44-9455-E737D3F98557}" presName="Name21" presStyleCnt="0"/>
      <dgm:spPr/>
    </dgm:pt>
    <dgm:pt modelId="{DF38D6DB-52C1-2B40-BED0-ACB019DC1C3D}" type="pres">
      <dgm:prSet presAssocID="{0E787140-E98B-6F44-9455-E737D3F98557}" presName="level2Shape" presStyleLbl="asst1" presStyleIdx="0" presStyleCnt="11" custScaleX="482492" custScaleY="187628"/>
      <dgm:spPr/>
      <dgm:t>
        <a:bodyPr/>
        <a:lstStyle/>
        <a:p>
          <a:endParaRPr lang="en-US"/>
        </a:p>
      </dgm:t>
    </dgm:pt>
    <dgm:pt modelId="{A5AB187F-B678-CD42-860C-B7B0582DF9E8}" type="pres">
      <dgm:prSet presAssocID="{0E787140-E98B-6F44-9455-E737D3F98557}" presName="hierChild3" presStyleCnt="0"/>
      <dgm:spPr/>
    </dgm:pt>
    <dgm:pt modelId="{2B93B758-9187-EF4F-A041-8FEB0E42FBF4}" type="pres">
      <dgm:prSet presAssocID="{AEFC04A4-7386-1C46-AB35-755AE93D6412}" presName="Name19" presStyleLbl="parChTrans1D3" presStyleIdx="0" presStyleCnt="2"/>
      <dgm:spPr/>
      <dgm:t>
        <a:bodyPr/>
        <a:lstStyle/>
        <a:p>
          <a:endParaRPr lang="en-US"/>
        </a:p>
      </dgm:t>
    </dgm:pt>
    <dgm:pt modelId="{CC72A98C-40C1-C146-81AE-C6BF61DCFB28}" type="pres">
      <dgm:prSet presAssocID="{94ADEADC-8D67-8045-A137-0296A1D82FF8}" presName="Name21" presStyleCnt="0"/>
      <dgm:spPr/>
    </dgm:pt>
    <dgm:pt modelId="{9940C9BC-D2A3-D448-96E5-3D6C1A5AA833}" type="pres">
      <dgm:prSet presAssocID="{94ADEADC-8D67-8045-A137-0296A1D82FF8}" presName="level2Shape" presStyleLbl="asst1" presStyleIdx="1" presStyleCnt="11" custScaleX="420527" custScaleY="199818"/>
      <dgm:spPr/>
      <dgm:t>
        <a:bodyPr/>
        <a:lstStyle/>
        <a:p>
          <a:endParaRPr lang="en-US"/>
        </a:p>
      </dgm:t>
    </dgm:pt>
    <dgm:pt modelId="{70CABF41-EE4C-A94C-A830-044A842069B2}" type="pres">
      <dgm:prSet presAssocID="{94ADEADC-8D67-8045-A137-0296A1D82FF8}" presName="hierChild3" presStyleCnt="0"/>
      <dgm:spPr/>
    </dgm:pt>
    <dgm:pt modelId="{DA997612-DFB3-3F47-8AFC-E82E16997DCC}" type="pres">
      <dgm:prSet presAssocID="{479E23CC-F20C-E346-AD44-B7218F3B48C7}" presName="Name19" presStyleLbl="parChTrans1D4" presStyleIdx="0" presStyleCnt="8"/>
      <dgm:spPr/>
      <dgm:t>
        <a:bodyPr/>
        <a:lstStyle/>
        <a:p>
          <a:endParaRPr lang="en-US"/>
        </a:p>
      </dgm:t>
    </dgm:pt>
    <dgm:pt modelId="{6A378D11-82B7-BF4D-9167-3E019F9DDBE0}" type="pres">
      <dgm:prSet presAssocID="{F74A0A5B-FFE9-3041-8ECF-2E89A4E7FE58}" presName="Name21" presStyleCnt="0"/>
      <dgm:spPr/>
    </dgm:pt>
    <dgm:pt modelId="{8495DEA2-414F-5F43-9565-9804A5660327}" type="pres">
      <dgm:prSet presAssocID="{F74A0A5B-FFE9-3041-8ECF-2E89A4E7FE58}" presName="level2Shape" presStyleLbl="asst1" presStyleIdx="2" presStyleCnt="11" custScaleX="347240" custScaleY="254357"/>
      <dgm:spPr/>
      <dgm:t>
        <a:bodyPr/>
        <a:lstStyle/>
        <a:p>
          <a:endParaRPr lang="en-US"/>
        </a:p>
      </dgm:t>
    </dgm:pt>
    <dgm:pt modelId="{A3798A8B-576B-764E-B63D-70F18F6C5573}" type="pres">
      <dgm:prSet presAssocID="{F74A0A5B-FFE9-3041-8ECF-2E89A4E7FE58}" presName="hierChild3" presStyleCnt="0"/>
      <dgm:spPr/>
    </dgm:pt>
    <dgm:pt modelId="{5D76BDC9-3AFF-FE4A-927A-BF357F098667}" type="pres">
      <dgm:prSet presAssocID="{7D9423A1-DA8B-C04B-ADE0-0B1580F9E07E}" presName="Name19" presStyleLbl="parChTrans1D4" presStyleIdx="1" presStyleCnt="8"/>
      <dgm:spPr/>
      <dgm:t>
        <a:bodyPr/>
        <a:lstStyle/>
        <a:p>
          <a:endParaRPr lang="en-US"/>
        </a:p>
      </dgm:t>
    </dgm:pt>
    <dgm:pt modelId="{E1EAB950-4793-654E-B4DD-49037945CB90}" type="pres">
      <dgm:prSet presAssocID="{43A6FB41-7306-D44C-99A6-5B75ED4074AC}" presName="Name21" presStyleCnt="0"/>
      <dgm:spPr/>
    </dgm:pt>
    <dgm:pt modelId="{CB21C6A3-9984-ED46-8535-F7AF977EE597}" type="pres">
      <dgm:prSet presAssocID="{43A6FB41-7306-D44C-99A6-5B75ED4074AC}" presName="level2Shape" presStyleLbl="asst1" presStyleIdx="3" presStyleCnt="11" custScaleX="382700" custScaleY="250916"/>
      <dgm:spPr/>
      <dgm:t>
        <a:bodyPr/>
        <a:lstStyle/>
        <a:p>
          <a:endParaRPr lang="en-US"/>
        </a:p>
      </dgm:t>
    </dgm:pt>
    <dgm:pt modelId="{6E22BE00-F42B-7849-B777-E65F71060F59}" type="pres">
      <dgm:prSet presAssocID="{43A6FB41-7306-D44C-99A6-5B75ED4074AC}" presName="hierChild3" presStyleCnt="0"/>
      <dgm:spPr/>
    </dgm:pt>
    <dgm:pt modelId="{0A6449DE-935C-154C-9A16-8C235908FEBE}" type="pres">
      <dgm:prSet presAssocID="{53B52640-CFB1-6543-B7CD-200D29E6BCD4}" presName="Name19" presStyleLbl="parChTrans1D4" presStyleIdx="2" presStyleCnt="8"/>
      <dgm:spPr/>
      <dgm:t>
        <a:bodyPr/>
        <a:lstStyle/>
        <a:p>
          <a:endParaRPr lang="en-US"/>
        </a:p>
      </dgm:t>
    </dgm:pt>
    <dgm:pt modelId="{1C586944-92B9-DD4D-A352-BAB439C15F6D}" type="pres">
      <dgm:prSet presAssocID="{9296DD65-E283-014B-A109-957BFD73EBB0}" presName="Name21" presStyleCnt="0"/>
      <dgm:spPr/>
    </dgm:pt>
    <dgm:pt modelId="{030CA8E2-C056-7240-8276-3416AEE060A1}" type="pres">
      <dgm:prSet presAssocID="{9296DD65-E283-014B-A109-957BFD73EBB0}" presName="level2Shape" presStyleLbl="asst1" presStyleIdx="4" presStyleCnt="11" custScaleX="292603" custScaleY="266387"/>
      <dgm:spPr/>
      <dgm:t>
        <a:bodyPr/>
        <a:lstStyle/>
        <a:p>
          <a:endParaRPr lang="en-US"/>
        </a:p>
      </dgm:t>
    </dgm:pt>
    <dgm:pt modelId="{CF60E8DC-81F6-7B49-8BFB-D0BFAE877570}" type="pres">
      <dgm:prSet presAssocID="{9296DD65-E283-014B-A109-957BFD73EBB0}" presName="hierChild3" presStyleCnt="0"/>
      <dgm:spPr/>
    </dgm:pt>
    <dgm:pt modelId="{FD677AC8-3516-7E41-88AC-17AD4244F454}" type="pres">
      <dgm:prSet presAssocID="{72C045DE-CCDE-7147-B508-42F990BD8A18}" presName="Name19" presStyleLbl="parChTrans1D4" presStyleIdx="3" presStyleCnt="8"/>
      <dgm:spPr/>
      <dgm:t>
        <a:bodyPr/>
        <a:lstStyle/>
        <a:p>
          <a:endParaRPr lang="en-US"/>
        </a:p>
      </dgm:t>
    </dgm:pt>
    <dgm:pt modelId="{7EC7E104-5171-084E-ACA8-038CCC0D7822}" type="pres">
      <dgm:prSet presAssocID="{49E76AB8-E3AD-854A-9142-222ADC4B25FD}" presName="Name21" presStyleCnt="0"/>
      <dgm:spPr/>
    </dgm:pt>
    <dgm:pt modelId="{1B3ED34C-1B29-3C4F-A80C-EA15E8CAA467}" type="pres">
      <dgm:prSet presAssocID="{49E76AB8-E3AD-854A-9142-222ADC4B25FD}" presName="level2Shape" presStyleLbl="asst1" presStyleIdx="5" presStyleCnt="11" custScaleX="298471" custScaleY="232138"/>
      <dgm:spPr/>
      <dgm:t>
        <a:bodyPr/>
        <a:lstStyle/>
        <a:p>
          <a:endParaRPr lang="en-US"/>
        </a:p>
      </dgm:t>
    </dgm:pt>
    <dgm:pt modelId="{4AF22E14-61D0-A547-A4F4-3909E5C3B9E0}" type="pres">
      <dgm:prSet presAssocID="{49E76AB8-E3AD-854A-9142-222ADC4B25FD}" presName="hierChild3" presStyleCnt="0"/>
      <dgm:spPr/>
    </dgm:pt>
    <dgm:pt modelId="{63C55CF0-5DDB-F347-B6AA-59E5D714762F}" type="pres">
      <dgm:prSet presAssocID="{3F5EEFB2-8DA2-794F-BFE9-E3185436FC5A}" presName="Name19" presStyleLbl="parChTrans1D4" presStyleIdx="4" presStyleCnt="8"/>
      <dgm:spPr/>
      <dgm:t>
        <a:bodyPr/>
        <a:lstStyle/>
        <a:p>
          <a:endParaRPr lang="en-US"/>
        </a:p>
      </dgm:t>
    </dgm:pt>
    <dgm:pt modelId="{58236EBD-598C-D64A-983A-2578C78A5B9B}" type="pres">
      <dgm:prSet presAssocID="{1CF5E4C7-6464-D54A-8323-072553742300}" presName="Name21" presStyleCnt="0"/>
      <dgm:spPr/>
    </dgm:pt>
    <dgm:pt modelId="{ED523124-A700-464A-9778-D2BB89C42F53}" type="pres">
      <dgm:prSet presAssocID="{1CF5E4C7-6464-D54A-8323-072553742300}" presName="level2Shape" presStyleLbl="asst1" presStyleIdx="6" presStyleCnt="11" custScaleX="237424" custScaleY="204258"/>
      <dgm:spPr/>
      <dgm:t>
        <a:bodyPr/>
        <a:lstStyle/>
        <a:p>
          <a:endParaRPr lang="en-US"/>
        </a:p>
      </dgm:t>
    </dgm:pt>
    <dgm:pt modelId="{28C40011-16F6-C14E-9F21-FB30AD6E86F4}" type="pres">
      <dgm:prSet presAssocID="{1CF5E4C7-6464-D54A-8323-072553742300}" presName="hierChild3" presStyleCnt="0"/>
      <dgm:spPr/>
    </dgm:pt>
    <dgm:pt modelId="{382490F1-A4C8-074C-82A5-83A19FA5F1BD}" type="pres">
      <dgm:prSet presAssocID="{FAC05121-EC1A-A74A-ABD9-7B8185C0D14A}" presName="Name19" presStyleLbl="parChTrans1D4" presStyleIdx="5" presStyleCnt="8"/>
      <dgm:spPr/>
      <dgm:t>
        <a:bodyPr/>
        <a:lstStyle/>
        <a:p>
          <a:endParaRPr lang="en-US"/>
        </a:p>
      </dgm:t>
    </dgm:pt>
    <dgm:pt modelId="{E66E98FA-9088-3B40-B652-F343F4CEEBC4}" type="pres">
      <dgm:prSet presAssocID="{6EC68726-D5C3-7C47-9A05-87D0E0A493B1}" presName="Name21" presStyleCnt="0"/>
      <dgm:spPr/>
    </dgm:pt>
    <dgm:pt modelId="{F38E4D8B-C0E3-E742-AE1D-91848E660BFF}" type="pres">
      <dgm:prSet presAssocID="{6EC68726-D5C3-7C47-9A05-87D0E0A493B1}" presName="level2Shape" presStyleLbl="asst1" presStyleIdx="7" presStyleCnt="11" custScaleX="505795" custScaleY="283233"/>
      <dgm:spPr/>
      <dgm:t>
        <a:bodyPr/>
        <a:lstStyle/>
        <a:p>
          <a:endParaRPr lang="en-US"/>
        </a:p>
      </dgm:t>
    </dgm:pt>
    <dgm:pt modelId="{2B90DE7F-DD61-964B-BBA5-1F14D9BFC885}" type="pres">
      <dgm:prSet presAssocID="{6EC68726-D5C3-7C47-9A05-87D0E0A493B1}" presName="hierChild3" presStyleCnt="0"/>
      <dgm:spPr/>
    </dgm:pt>
    <dgm:pt modelId="{90892E2D-943D-E34D-923B-C5E6C878964D}" type="pres">
      <dgm:prSet presAssocID="{B2FFE86A-8DEC-8342-AEEB-90C7E36E8F77}" presName="Name19" presStyleLbl="parChTrans1D4" presStyleIdx="6" presStyleCnt="8"/>
      <dgm:spPr/>
      <dgm:t>
        <a:bodyPr/>
        <a:lstStyle/>
        <a:p>
          <a:endParaRPr lang="en-US"/>
        </a:p>
      </dgm:t>
    </dgm:pt>
    <dgm:pt modelId="{F472BAEB-B3F1-174A-B788-BEA62709154F}" type="pres">
      <dgm:prSet presAssocID="{088E8FB7-DF19-A34D-A0B7-3375C2D8DA1E}" presName="Name21" presStyleCnt="0"/>
      <dgm:spPr/>
    </dgm:pt>
    <dgm:pt modelId="{CA01BB4C-0047-444F-B34D-A17094A7CE17}" type="pres">
      <dgm:prSet presAssocID="{088E8FB7-DF19-A34D-A0B7-3375C2D8DA1E}" presName="level2Shape" presStyleLbl="asst1" presStyleIdx="8" presStyleCnt="11" custScaleX="248311" custScaleY="194823"/>
      <dgm:spPr/>
      <dgm:t>
        <a:bodyPr/>
        <a:lstStyle/>
        <a:p>
          <a:endParaRPr lang="en-US"/>
        </a:p>
      </dgm:t>
    </dgm:pt>
    <dgm:pt modelId="{EF7E7E7E-A623-5D43-8F4B-89AD555EB905}" type="pres">
      <dgm:prSet presAssocID="{088E8FB7-DF19-A34D-A0B7-3375C2D8DA1E}" presName="hierChild3" presStyleCnt="0"/>
      <dgm:spPr/>
    </dgm:pt>
    <dgm:pt modelId="{D4CAE6EE-2FD6-F040-9032-C7D2021C44A7}" type="pres">
      <dgm:prSet presAssocID="{63D01D7B-BD0B-1D4D-A193-25BBD259739B}" presName="Name19" presStyleLbl="parChTrans1D4" presStyleIdx="7" presStyleCnt="8"/>
      <dgm:spPr/>
      <dgm:t>
        <a:bodyPr/>
        <a:lstStyle/>
        <a:p>
          <a:endParaRPr lang="en-US"/>
        </a:p>
      </dgm:t>
    </dgm:pt>
    <dgm:pt modelId="{98FE7201-789A-8F42-B1CB-2EB3597FF4A3}" type="pres">
      <dgm:prSet presAssocID="{4A2A61DC-A272-D44A-B9ED-5B70CAA92D18}" presName="Name21" presStyleCnt="0"/>
      <dgm:spPr/>
    </dgm:pt>
    <dgm:pt modelId="{8C2760BE-D6B0-1E4D-AD4A-505D998193BD}" type="pres">
      <dgm:prSet presAssocID="{4A2A61DC-A272-D44A-B9ED-5B70CAA92D18}" presName="level2Shape" presStyleLbl="asst1" presStyleIdx="9" presStyleCnt="11" custScaleX="286177" custScaleY="219581"/>
      <dgm:spPr/>
      <dgm:t>
        <a:bodyPr/>
        <a:lstStyle/>
        <a:p>
          <a:endParaRPr lang="en-US"/>
        </a:p>
      </dgm:t>
    </dgm:pt>
    <dgm:pt modelId="{7D6BE050-0DF6-164A-BF89-95BA1C6E7FA7}" type="pres">
      <dgm:prSet presAssocID="{4A2A61DC-A272-D44A-B9ED-5B70CAA92D18}" presName="hierChild3" presStyleCnt="0"/>
      <dgm:spPr/>
    </dgm:pt>
    <dgm:pt modelId="{66AAA1D9-375D-3E4C-80AD-2B4481596301}" type="pres">
      <dgm:prSet presAssocID="{A6CB487E-94A5-2246-A4B3-C9DB18C34FA0}" presName="Name19" presStyleLbl="parChTrans1D3" presStyleIdx="1" presStyleCnt="2"/>
      <dgm:spPr/>
      <dgm:t>
        <a:bodyPr/>
        <a:lstStyle/>
        <a:p>
          <a:endParaRPr lang="en-US"/>
        </a:p>
      </dgm:t>
    </dgm:pt>
    <dgm:pt modelId="{4C17A412-D8FD-A24A-B527-93F0295DC2EB}" type="pres">
      <dgm:prSet presAssocID="{D86B0F28-F8F0-DF4D-9CF3-C800593FB75B}" presName="Name21" presStyleCnt="0"/>
      <dgm:spPr/>
    </dgm:pt>
    <dgm:pt modelId="{8EE697EB-9F9E-6F4F-8769-E4630405401D}" type="pres">
      <dgm:prSet presAssocID="{D86B0F28-F8F0-DF4D-9CF3-C800593FB75B}" presName="level2Shape" presStyleLbl="asst1" presStyleIdx="10" presStyleCnt="11" custScaleX="293292" custScaleY="178923"/>
      <dgm:spPr/>
      <dgm:t>
        <a:bodyPr/>
        <a:lstStyle/>
        <a:p>
          <a:endParaRPr lang="en-US"/>
        </a:p>
      </dgm:t>
    </dgm:pt>
    <dgm:pt modelId="{F783FF86-6F0C-5442-8FF2-8E569FEE7CA9}" type="pres">
      <dgm:prSet presAssocID="{D86B0F28-F8F0-DF4D-9CF3-C800593FB75B}" presName="hierChild3" presStyleCnt="0"/>
      <dgm:spPr/>
    </dgm:pt>
    <dgm:pt modelId="{380EE181-3B2F-2E49-AB1A-A3549BAE55EB}" type="pres">
      <dgm:prSet presAssocID="{8B006185-6728-4549-B047-D08943B0BE2C}" presName="bgShapesFlow" presStyleCnt="0"/>
      <dgm:spPr/>
    </dgm:pt>
  </dgm:ptLst>
  <dgm:cxnLst>
    <dgm:cxn modelId="{4D1C1826-C3F3-AE4D-A532-0C122274DD8F}" srcId="{94ADEADC-8D67-8045-A137-0296A1D82FF8}" destId="{6EC68726-D5C3-7C47-9A05-87D0E0A493B1}" srcOrd="1" destOrd="0" parTransId="{FAC05121-EC1A-A74A-ABD9-7B8185C0D14A}" sibTransId="{7AA7E0AC-4B0F-6544-AD79-D8906B6F6D9F}"/>
    <dgm:cxn modelId="{C71E580B-BE7F-264F-8E97-213B0579682F}" srcId="{43A6FB41-7306-D44C-99A6-5B75ED4074AC}" destId="{49E76AB8-E3AD-854A-9142-222ADC4B25FD}" srcOrd="1" destOrd="0" parTransId="{72C045DE-CCDE-7147-B508-42F990BD8A18}" sibTransId="{B10E7DFB-3A1F-AC42-8978-DE60F2D83BCE}"/>
    <dgm:cxn modelId="{3E35294C-F3B7-874D-B673-13A2274BEC64}" srcId="{F74A0A5B-FFE9-3041-8ECF-2E89A4E7FE58}" destId="{1CF5E4C7-6464-D54A-8323-072553742300}" srcOrd="1" destOrd="0" parTransId="{3F5EEFB2-8DA2-794F-BFE9-E3185436FC5A}" sibTransId="{B4A127CB-D378-C84C-BE12-79F6E38D2B2A}"/>
    <dgm:cxn modelId="{CCF0AC71-DB45-694B-BBA5-DB58EA939D30}" srcId="{8B006185-6728-4549-B047-D08943B0BE2C}" destId="{F5A71269-3D3B-AA43-86D5-3862E24C5431}" srcOrd="0" destOrd="0" parTransId="{CC0A1BBF-58FC-9645-B38B-49E147980ED9}" sibTransId="{371F4441-7AD6-6B40-B14A-ECBFF25B0D5C}"/>
    <dgm:cxn modelId="{6941527C-24C7-CC49-969F-D056D374F0F3}" type="presOf" srcId="{43A6FB41-7306-D44C-99A6-5B75ED4074AC}" destId="{CB21C6A3-9984-ED46-8535-F7AF977EE597}" srcOrd="0" destOrd="0" presId="urn:microsoft.com/office/officeart/2005/8/layout/hierarchy6"/>
    <dgm:cxn modelId="{271563DC-62D0-2647-B7D0-48335AD57F0E}" type="presOf" srcId="{22611FF9-4237-7D4B-A7C3-89B0392CA9DE}" destId="{AA27525B-4A6B-B248-999D-085B19E8B4FD}" srcOrd="0" destOrd="0" presId="urn:microsoft.com/office/officeart/2005/8/layout/hierarchy6"/>
    <dgm:cxn modelId="{B431494E-C597-6840-BEA5-7856E914AA5C}" type="presOf" srcId="{1CF5E4C7-6464-D54A-8323-072553742300}" destId="{ED523124-A700-464A-9778-D2BB89C42F53}" srcOrd="0" destOrd="0" presId="urn:microsoft.com/office/officeart/2005/8/layout/hierarchy6"/>
    <dgm:cxn modelId="{03EBCA35-6027-7544-B04E-E8A8A64CD4DD}" type="presOf" srcId="{FAC05121-EC1A-A74A-ABD9-7B8185C0D14A}" destId="{382490F1-A4C8-074C-82A5-83A19FA5F1BD}" srcOrd="0" destOrd="0" presId="urn:microsoft.com/office/officeart/2005/8/layout/hierarchy6"/>
    <dgm:cxn modelId="{639AAF6A-E1D3-E642-840D-4B9C7E2316AD}" type="presOf" srcId="{4A2A61DC-A272-D44A-B9ED-5B70CAA92D18}" destId="{8C2760BE-D6B0-1E4D-AD4A-505D998193BD}" srcOrd="0" destOrd="0" presId="urn:microsoft.com/office/officeart/2005/8/layout/hierarchy6"/>
    <dgm:cxn modelId="{BDE40CE2-FB5C-3B47-8248-A6B7F27E70B5}" type="presOf" srcId="{9296DD65-E283-014B-A109-957BFD73EBB0}" destId="{030CA8E2-C056-7240-8276-3416AEE060A1}" srcOrd="0" destOrd="0" presId="urn:microsoft.com/office/officeart/2005/8/layout/hierarchy6"/>
    <dgm:cxn modelId="{E7768F60-622D-2847-954F-136FE55759A0}" type="presOf" srcId="{AEFC04A4-7386-1C46-AB35-755AE93D6412}" destId="{2B93B758-9187-EF4F-A041-8FEB0E42FBF4}" srcOrd="0" destOrd="0" presId="urn:microsoft.com/office/officeart/2005/8/layout/hierarchy6"/>
    <dgm:cxn modelId="{1E86FF59-7455-464C-8219-DAAE6EB06AD9}" srcId="{43A6FB41-7306-D44C-99A6-5B75ED4074AC}" destId="{9296DD65-E283-014B-A109-957BFD73EBB0}" srcOrd="0" destOrd="0" parTransId="{53B52640-CFB1-6543-B7CD-200D29E6BCD4}" sibTransId="{A0A2E124-8E1B-AF47-8608-FDC392FAC087}"/>
    <dgm:cxn modelId="{EF432C1F-B227-7A44-B44C-9AAF7A3C0AAE}" srcId="{F74A0A5B-FFE9-3041-8ECF-2E89A4E7FE58}" destId="{43A6FB41-7306-D44C-99A6-5B75ED4074AC}" srcOrd="0" destOrd="0" parTransId="{7D9423A1-DA8B-C04B-ADE0-0B1580F9E07E}" sibTransId="{43D9062E-FE80-AE46-8507-6B2F754A33F9}"/>
    <dgm:cxn modelId="{318AA745-9FD3-4148-8B03-CE8424F3DAFE}" type="presOf" srcId="{479E23CC-F20C-E346-AD44-B7218F3B48C7}" destId="{DA997612-DFB3-3F47-8AFC-E82E16997DCC}" srcOrd="0" destOrd="0" presId="urn:microsoft.com/office/officeart/2005/8/layout/hierarchy6"/>
    <dgm:cxn modelId="{2DD0C24C-9FBD-1748-ABF3-F33A6E246E7E}" type="presOf" srcId="{B2FFE86A-8DEC-8342-AEEB-90C7E36E8F77}" destId="{90892E2D-943D-E34D-923B-C5E6C878964D}" srcOrd="0" destOrd="0" presId="urn:microsoft.com/office/officeart/2005/8/layout/hierarchy6"/>
    <dgm:cxn modelId="{A071CC4A-B9C2-8741-898E-CEB84147E904}" type="presOf" srcId="{63D01D7B-BD0B-1D4D-A193-25BBD259739B}" destId="{D4CAE6EE-2FD6-F040-9032-C7D2021C44A7}" srcOrd="0" destOrd="0" presId="urn:microsoft.com/office/officeart/2005/8/layout/hierarchy6"/>
    <dgm:cxn modelId="{B8A9348E-F12E-A148-9F7A-566F0FDD100F}" type="presOf" srcId="{F74A0A5B-FFE9-3041-8ECF-2E89A4E7FE58}" destId="{8495DEA2-414F-5F43-9565-9804A5660327}" srcOrd="0" destOrd="0" presId="urn:microsoft.com/office/officeart/2005/8/layout/hierarchy6"/>
    <dgm:cxn modelId="{95793409-0DA6-AC47-94B9-E3D11FCD449B}" srcId="{0E787140-E98B-6F44-9455-E737D3F98557}" destId="{94ADEADC-8D67-8045-A137-0296A1D82FF8}" srcOrd="0" destOrd="0" parTransId="{AEFC04A4-7386-1C46-AB35-755AE93D6412}" sibTransId="{2B290393-EEAE-0143-9814-A0C712498C1D}"/>
    <dgm:cxn modelId="{5E563DEB-3EE9-7B40-9F47-5DEEAB598009}" type="presOf" srcId="{D86B0F28-F8F0-DF4D-9CF3-C800593FB75B}" destId="{8EE697EB-9F9E-6F4F-8769-E4630405401D}" srcOrd="0" destOrd="0" presId="urn:microsoft.com/office/officeart/2005/8/layout/hierarchy6"/>
    <dgm:cxn modelId="{10F3491F-E304-6F47-9F9B-511FE3AF9DAA}" srcId="{0E787140-E98B-6F44-9455-E737D3F98557}" destId="{D86B0F28-F8F0-DF4D-9CF3-C800593FB75B}" srcOrd="1" destOrd="0" parTransId="{A6CB487E-94A5-2246-A4B3-C9DB18C34FA0}" sibTransId="{5F1CA772-95BD-2B47-B0FD-BADF040DED5C}"/>
    <dgm:cxn modelId="{E992BA5B-4EE0-7647-B1AB-23BD9AE4A611}" type="presOf" srcId="{8B006185-6728-4549-B047-D08943B0BE2C}" destId="{532568D5-64C6-4F4C-B0BD-E0D9A7C66CDD}" srcOrd="0" destOrd="0" presId="urn:microsoft.com/office/officeart/2005/8/layout/hierarchy6"/>
    <dgm:cxn modelId="{4E659718-41DF-4441-9A27-93C56AFD3B3F}" srcId="{6EC68726-D5C3-7C47-9A05-87D0E0A493B1}" destId="{088E8FB7-DF19-A34D-A0B7-3375C2D8DA1E}" srcOrd="0" destOrd="0" parTransId="{B2FFE86A-8DEC-8342-AEEB-90C7E36E8F77}" sibTransId="{D2DC6D13-F0C7-934F-B91C-C988D54F9867}"/>
    <dgm:cxn modelId="{1E744C79-A317-6D48-B949-EECFE98222A3}" type="presOf" srcId="{49E76AB8-E3AD-854A-9142-222ADC4B25FD}" destId="{1B3ED34C-1B29-3C4F-A80C-EA15E8CAA467}" srcOrd="0" destOrd="0" presId="urn:microsoft.com/office/officeart/2005/8/layout/hierarchy6"/>
    <dgm:cxn modelId="{DE6A30DE-9564-F047-8B1A-4A5F67909CAD}" srcId="{F5A71269-3D3B-AA43-86D5-3862E24C5431}" destId="{0E787140-E98B-6F44-9455-E737D3F98557}" srcOrd="0" destOrd="0" parTransId="{22611FF9-4237-7D4B-A7C3-89B0392CA9DE}" sibTransId="{BAD777DF-7FED-3049-AA56-0925C6953937}"/>
    <dgm:cxn modelId="{F4D31E75-F58F-494E-97E8-EC65EF2DC583}" type="presOf" srcId="{53B52640-CFB1-6543-B7CD-200D29E6BCD4}" destId="{0A6449DE-935C-154C-9A16-8C235908FEBE}" srcOrd="0" destOrd="0" presId="urn:microsoft.com/office/officeart/2005/8/layout/hierarchy6"/>
    <dgm:cxn modelId="{EB5C872C-29B1-4E40-8722-BFEB1929B960}" type="presOf" srcId="{7D9423A1-DA8B-C04B-ADE0-0B1580F9E07E}" destId="{5D76BDC9-3AFF-FE4A-927A-BF357F098667}" srcOrd="0" destOrd="0" presId="urn:microsoft.com/office/officeart/2005/8/layout/hierarchy6"/>
    <dgm:cxn modelId="{F84216E4-3330-734E-A05C-804BBECD2BAF}" type="presOf" srcId="{72C045DE-CCDE-7147-B508-42F990BD8A18}" destId="{FD677AC8-3516-7E41-88AC-17AD4244F454}" srcOrd="0" destOrd="0" presId="urn:microsoft.com/office/officeart/2005/8/layout/hierarchy6"/>
    <dgm:cxn modelId="{650C6ACB-7542-2049-B372-CBD8B01DFBC6}" type="presOf" srcId="{6EC68726-D5C3-7C47-9A05-87D0E0A493B1}" destId="{F38E4D8B-C0E3-E742-AE1D-91848E660BFF}" srcOrd="0" destOrd="0" presId="urn:microsoft.com/office/officeart/2005/8/layout/hierarchy6"/>
    <dgm:cxn modelId="{A3505A45-9C6D-484C-8ABF-E9E5EFCF53C6}" type="presOf" srcId="{0E787140-E98B-6F44-9455-E737D3F98557}" destId="{DF38D6DB-52C1-2B40-BED0-ACB019DC1C3D}" srcOrd="0" destOrd="0" presId="urn:microsoft.com/office/officeart/2005/8/layout/hierarchy6"/>
    <dgm:cxn modelId="{17166CFA-9C90-F548-9D8F-B69090AEE5C3}" type="presOf" srcId="{088E8FB7-DF19-A34D-A0B7-3375C2D8DA1E}" destId="{CA01BB4C-0047-444F-B34D-A17094A7CE17}" srcOrd="0" destOrd="0" presId="urn:microsoft.com/office/officeart/2005/8/layout/hierarchy6"/>
    <dgm:cxn modelId="{5047B1D6-F84B-544F-B532-7E3784B6E867}" type="presOf" srcId="{A6CB487E-94A5-2246-A4B3-C9DB18C34FA0}" destId="{66AAA1D9-375D-3E4C-80AD-2B4481596301}" srcOrd="0" destOrd="0" presId="urn:microsoft.com/office/officeart/2005/8/layout/hierarchy6"/>
    <dgm:cxn modelId="{345EB04F-BA80-2446-B838-CDAE0545BAE4}" type="presOf" srcId="{94ADEADC-8D67-8045-A137-0296A1D82FF8}" destId="{9940C9BC-D2A3-D448-96E5-3D6C1A5AA833}" srcOrd="0" destOrd="0" presId="urn:microsoft.com/office/officeart/2005/8/layout/hierarchy6"/>
    <dgm:cxn modelId="{1BF06825-4ADF-0849-8B3E-ADEF38994E3A}" type="presOf" srcId="{3F5EEFB2-8DA2-794F-BFE9-E3185436FC5A}" destId="{63C55CF0-5DDB-F347-B6AA-59E5D714762F}" srcOrd="0" destOrd="0" presId="urn:microsoft.com/office/officeart/2005/8/layout/hierarchy6"/>
    <dgm:cxn modelId="{914F3EA7-48FD-0943-9C41-5E964E7C5DE9}" srcId="{6EC68726-D5C3-7C47-9A05-87D0E0A493B1}" destId="{4A2A61DC-A272-D44A-B9ED-5B70CAA92D18}" srcOrd="1" destOrd="0" parTransId="{63D01D7B-BD0B-1D4D-A193-25BBD259739B}" sibTransId="{2846257E-921D-724F-91AA-D90BDB58D672}"/>
    <dgm:cxn modelId="{7938E148-BE1E-A14A-9DA7-3415A838CBA4}" type="presOf" srcId="{F5A71269-3D3B-AA43-86D5-3862E24C5431}" destId="{73F163E7-C366-1F4B-90AC-E3805C8EEB8A}" srcOrd="0" destOrd="0" presId="urn:microsoft.com/office/officeart/2005/8/layout/hierarchy6"/>
    <dgm:cxn modelId="{8CCA2FC1-B477-D249-BF43-10FC0DD04AC2}" srcId="{94ADEADC-8D67-8045-A137-0296A1D82FF8}" destId="{F74A0A5B-FFE9-3041-8ECF-2E89A4E7FE58}" srcOrd="0" destOrd="0" parTransId="{479E23CC-F20C-E346-AD44-B7218F3B48C7}" sibTransId="{4EB491D2-7094-8A42-BEF8-910D9D0FAD71}"/>
    <dgm:cxn modelId="{4B97B9F1-EC12-804F-909B-FF6D0E141B11}" type="presParOf" srcId="{532568D5-64C6-4F4C-B0BD-E0D9A7C66CDD}" destId="{13D4A32C-F101-3A46-B144-244D3B22C198}" srcOrd="0" destOrd="0" presId="urn:microsoft.com/office/officeart/2005/8/layout/hierarchy6"/>
    <dgm:cxn modelId="{2EC2C843-7C7B-5B46-BD28-EF88DCB92DB6}" type="presParOf" srcId="{13D4A32C-F101-3A46-B144-244D3B22C198}" destId="{B236A2A5-A5C0-494F-AB63-30038A314768}" srcOrd="0" destOrd="0" presId="urn:microsoft.com/office/officeart/2005/8/layout/hierarchy6"/>
    <dgm:cxn modelId="{F472868F-1E6C-B04F-BF56-615F82B75BE9}" type="presParOf" srcId="{B236A2A5-A5C0-494F-AB63-30038A314768}" destId="{EAC27375-3285-E448-AC1C-66B0F5166114}" srcOrd="0" destOrd="0" presId="urn:microsoft.com/office/officeart/2005/8/layout/hierarchy6"/>
    <dgm:cxn modelId="{1311E73D-EFAE-CA47-973C-72BF4B1E60D2}" type="presParOf" srcId="{EAC27375-3285-E448-AC1C-66B0F5166114}" destId="{73F163E7-C366-1F4B-90AC-E3805C8EEB8A}" srcOrd="0" destOrd="0" presId="urn:microsoft.com/office/officeart/2005/8/layout/hierarchy6"/>
    <dgm:cxn modelId="{BE7D4D3A-B0AE-6C41-81FD-B28282EF7FFA}" type="presParOf" srcId="{EAC27375-3285-E448-AC1C-66B0F5166114}" destId="{1CFBB526-C8CE-284A-BB6A-BD175AEAC110}" srcOrd="1" destOrd="0" presId="urn:microsoft.com/office/officeart/2005/8/layout/hierarchy6"/>
    <dgm:cxn modelId="{BC6713DD-46C4-0248-8DDD-6744C6A824AC}" type="presParOf" srcId="{1CFBB526-C8CE-284A-BB6A-BD175AEAC110}" destId="{AA27525B-4A6B-B248-999D-085B19E8B4FD}" srcOrd="0" destOrd="0" presId="urn:microsoft.com/office/officeart/2005/8/layout/hierarchy6"/>
    <dgm:cxn modelId="{B8092515-4066-544E-BC76-5B13AA359699}" type="presParOf" srcId="{1CFBB526-C8CE-284A-BB6A-BD175AEAC110}" destId="{02CE8B52-8A02-5041-BD8C-C526C9B2CAEE}" srcOrd="1" destOrd="0" presId="urn:microsoft.com/office/officeart/2005/8/layout/hierarchy6"/>
    <dgm:cxn modelId="{25A9674C-97C8-CA4A-8637-75D72ECF5929}" type="presParOf" srcId="{02CE8B52-8A02-5041-BD8C-C526C9B2CAEE}" destId="{DF38D6DB-52C1-2B40-BED0-ACB019DC1C3D}" srcOrd="0" destOrd="0" presId="urn:microsoft.com/office/officeart/2005/8/layout/hierarchy6"/>
    <dgm:cxn modelId="{CE24E66F-1AE7-9F46-BB38-3D925F8A9D9A}" type="presParOf" srcId="{02CE8B52-8A02-5041-BD8C-C526C9B2CAEE}" destId="{A5AB187F-B678-CD42-860C-B7B0582DF9E8}" srcOrd="1" destOrd="0" presId="urn:microsoft.com/office/officeart/2005/8/layout/hierarchy6"/>
    <dgm:cxn modelId="{5E6A79E3-73E7-CA4E-AD73-79A7960EFFB3}" type="presParOf" srcId="{A5AB187F-B678-CD42-860C-B7B0582DF9E8}" destId="{2B93B758-9187-EF4F-A041-8FEB0E42FBF4}" srcOrd="0" destOrd="0" presId="urn:microsoft.com/office/officeart/2005/8/layout/hierarchy6"/>
    <dgm:cxn modelId="{679A6735-F746-6942-B428-8540C819C73F}" type="presParOf" srcId="{A5AB187F-B678-CD42-860C-B7B0582DF9E8}" destId="{CC72A98C-40C1-C146-81AE-C6BF61DCFB28}" srcOrd="1" destOrd="0" presId="urn:microsoft.com/office/officeart/2005/8/layout/hierarchy6"/>
    <dgm:cxn modelId="{DAD8509D-9A21-2145-A1F9-4C9765211F29}" type="presParOf" srcId="{CC72A98C-40C1-C146-81AE-C6BF61DCFB28}" destId="{9940C9BC-D2A3-D448-96E5-3D6C1A5AA833}" srcOrd="0" destOrd="0" presId="urn:microsoft.com/office/officeart/2005/8/layout/hierarchy6"/>
    <dgm:cxn modelId="{8A2828FA-1576-4841-999B-84CC334599A7}" type="presParOf" srcId="{CC72A98C-40C1-C146-81AE-C6BF61DCFB28}" destId="{70CABF41-EE4C-A94C-A830-044A842069B2}" srcOrd="1" destOrd="0" presId="urn:microsoft.com/office/officeart/2005/8/layout/hierarchy6"/>
    <dgm:cxn modelId="{DE6CA7DF-00A4-3B4F-8737-66FC7C30429C}" type="presParOf" srcId="{70CABF41-EE4C-A94C-A830-044A842069B2}" destId="{DA997612-DFB3-3F47-8AFC-E82E16997DCC}" srcOrd="0" destOrd="0" presId="urn:microsoft.com/office/officeart/2005/8/layout/hierarchy6"/>
    <dgm:cxn modelId="{921CF335-BDEF-4A4B-BB96-1B2ED27149AE}" type="presParOf" srcId="{70CABF41-EE4C-A94C-A830-044A842069B2}" destId="{6A378D11-82B7-BF4D-9167-3E019F9DDBE0}" srcOrd="1" destOrd="0" presId="urn:microsoft.com/office/officeart/2005/8/layout/hierarchy6"/>
    <dgm:cxn modelId="{3F52F70E-4D5F-2541-935A-53724F8D5181}" type="presParOf" srcId="{6A378D11-82B7-BF4D-9167-3E019F9DDBE0}" destId="{8495DEA2-414F-5F43-9565-9804A5660327}" srcOrd="0" destOrd="0" presId="urn:microsoft.com/office/officeart/2005/8/layout/hierarchy6"/>
    <dgm:cxn modelId="{F98E4C53-BD12-4243-A331-58C08B2892D1}" type="presParOf" srcId="{6A378D11-82B7-BF4D-9167-3E019F9DDBE0}" destId="{A3798A8B-576B-764E-B63D-70F18F6C5573}" srcOrd="1" destOrd="0" presId="urn:microsoft.com/office/officeart/2005/8/layout/hierarchy6"/>
    <dgm:cxn modelId="{8AF84FDF-74F9-A142-8C7A-8A0F0DB58EE6}" type="presParOf" srcId="{A3798A8B-576B-764E-B63D-70F18F6C5573}" destId="{5D76BDC9-3AFF-FE4A-927A-BF357F098667}" srcOrd="0" destOrd="0" presId="urn:microsoft.com/office/officeart/2005/8/layout/hierarchy6"/>
    <dgm:cxn modelId="{6FCC3C3C-CFC6-E849-95D7-06E5F5F59DB1}" type="presParOf" srcId="{A3798A8B-576B-764E-B63D-70F18F6C5573}" destId="{E1EAB950-4793-654E-B4DD-49037945CB90}" srcOrd="1" destOrd="0" presId="urn:microsoft.com/office/officeart/2005/8/layout/hierarchy6"/>
    <dgm:cxn modelId="{ED0E9097-84D6-FB43-B202-0702C91F3C46}" type="presParOf" srcId="{E1EAB950-4793-654E-B4DD-49037945CB90}" destId="{CB21C6A3-9984-ED46-8535-F7AF977EE597}" srcOrd="0" destOrd="0" presId="urn:microsoft.com/office/officeart/2005/8/layout/hierarchy6"/>
    <dgm:cxn modelId="{12B2E693-BEEF-0F43-9BA8-3455D94E22F5}" type="presParOf" srcId="{E1EAB950-4793-654E-B4DD-49037945CB90}" destId="{6E22BE00-F42B-7849-B777-E65F71060F59}" srcOrd="1" destOrd="0" presId="urn:microsoft.com/office/officeart/2005/8/layout/hierarchy6"/>
    <dgm:cxn modelId="{107E86AE-D5A7-F74E-9EDD-5642D5388CCA}" type="presParOf" srcId="{6E22BE00-F42B-7849-B777-E65F71060F59}" destId="{0A6449DE-935C-154C-9A16-8C235908FEBE}" srcOrd="0" destOrd="0" presId="urn:microsoft.com/office/officeart/2005/8/layout/hierarchy6"/>
    <dgm:cxn modelId="{62EDD24F-7EC0-0243-8ED3-1122666069E4}" type="presParOf" srcId="{6E22BE00-F42B-7849-B777-E65F71060F59}" destId="{1C586944-92B9-DD4D-A352-BAB439C15F6D}" srcOrd="1" destOrd="0" presId="urn:microsoft.com/office/officeart/2005/8/layout/hierarchy6"/>
    <dgm:cxn modelId="{61FFEB60-E387-9445-A580-417738617203}" type="presParOf" srcId="{1C586944-92B9-DD4D-A352-BAB439C15F6D}" destId="{030CA8E2-C056-7240-8276-3416AEE060A1}" srcOrd="0" destOrd="0" presId="urn:microsoft.com/office/officeart/2005/8/layout/hierarchy6"/>
    <dgm:cxn modelId="{8C27CA99-DCF3-7A42-A29A-3A9F3A50DD10}" type="presParOf" srcId="{1C586944-92B9-DD4D-A352-BAB439C15F6D}" destId="{CF60E8DC-81F6-7B49-8BFB-D0BFAE877570}" srcOrd="1" destOrd="0" presId="urn:microsoft.com/office/officeart/2005/8/layout/hierarchy6"/>
    <dgm:cxn modelId="{A5C9CF5D-51BF-F047-AADC-414B4E05A28B}" type="presParOf" srcId="{6E22BE00-F42B-7849-B777-E65F71060F59}" destId="{FD677AC8-3516-7E41-88AC-17AD4244F454}" srcOrd="2" destOrd="0" presId="urn:microsoft.com/office/officeart/2005/8/layout/hierarchy6"/>
    <dgm:cxn modelId="{DAC363C6-C410-8144-8DCD-57686CBB4CBA}" type="presParOf" srcId="{6E22BE00-F42B-7849-B777-E65F71060F59}" destId="{7EC7E104-5171-084E-ACA8-038CCC0D7822}" srcOrd="3" destOrd="0" presId="urn:microsoft.com/office/officeart/2005/8/layout/hierarchy6"/>
    <dgm:cxn modelId="{3BEDF630-2B07-A645-97BC-C96AB8AF5B95}" type="presParOf" srcId="{7EC7E104-5171-084E-ACA8-038CCC0D7822}" destId="{1B3ED34C-1B29-3C4F-A80C-EA15E8CAA467}" srcOrd="0" destOrd="0" presId="urn:microsoft.com/office/officeart/2005/8/layout/hierarchy6"/>
    <dgm:cxn modelId="{22E418C4-2998-434F-A3A3-FCA01A01DA09}" type="presParOf" srcId="{7EC7E104-5171-084E-ACA8-038CCC0D7822}" destId="{4AF22E14-61D0-A547-A4F4-3909E5C3B9E0}" srcOrd="1" destOrd="0" presId="urn:microsoft.com/office/officeart/2005/8/layout/hierarchy6"/>
    <dgm:cxn modelId="{B43C71DA-5923-B345-9ECA-4B782C4DCE09}" type="presParOf" srcId="{A3798A8B-576B-764E-B63D-70F18F6C5573}" destId="{63C55CF0-5DDB-F347-B6AA-59E5D714762F}" srcOrd="2" destOrd="0" presId="urn:microsoft.com/office/officeart/2005/8/layout/hierarchy6"/>
    <dgm:cxn modelId="{DF19E994-9D44-8944-A6A7-4257087CFF56}" type="presParOf" srcId="{A3798A8B-576B-764E-B63D-70F18F6C5573}" destId="{58236EBD-598C-D64A-983A-2578C78A5B9B}" srcOrd="3" destOrd="0" presId="urn:microsoft.com/office/officeart/2005/8/layout/hierarchy6"/>
    <dgm:cxn modelId="{5F5E47E4-FDE9-6245-ABD9-2D1EEED1E075}" type="presParOf" srcId="{58236EBD-598C-D64A-983A-2578C78A5B9B}" destId="{ED523124-A700-464A-9778-D2BB89C42F53}" srcOrd="0" destOrd="0" presId="urn:microsoft.com/office/officeart/2005/8/layout/hierarchy6"/>
    <dgm:cxn modelId="{F6B0BD89-F5B2-8B43-9E7D-3248CB624930}" type="presParOf" srcId="{58236EBD-598C-D64A-983A-2578C78A5B9B}" destId="{28C40011-16F6-C14E-9F21-FB30AD6E86F4}" srcOrd="1" destOrd="0" presId="urn:microsoft.com/office/officeart/2005/8/layout/hierarchy6"/>
    <dgm:cxn modelId="{AD491944-8F89-F745-B32B-640B09A6EFAB}" type="presParOf" srcId="{70CABF41-EE4C-A94C-A830-044A842069B2}" destId="{382490F1-A4C8-074C-82A5-83A19FA5F1BD}" srcOrd="2" destOrd="0" presId="urn:microsoft.com/office/officeart/2005/8/layout/hierarchy6"/>
    <dgm:cxn modelId="{E598B883-F689-5C41-B68C-9E51BED12D6B}" type="presParOf" srcId="{70CABF41-EE4C-A94C-A830-044A842069B2}" destId="{E66E98FA-9088-3B40-B652-F343F4CEEBC4}" srcOrd="3" destOrd="0" presId="urn:microsoft.com/office/officeart/2005/8/layout/hierarchy6"/>
    <dgm:cxn modelId="{660B91E6-2AA5-1447-8B60-CE78392F77CE}" type="presParOf" srcId="{E66E98FA-9088-3B40-B652-F343F4CEEBC4}" destId="{F38E4D8B-C0E3-E742-AE1D-91848E660BFF}" srcOrd="0" destOrd="0" presId="urn:microsoft.com/office/officeart/2005/8/layout/hierarchy6"/>
    <dgm:cxn modelId="{968C9E0E-C396-114A-9089-8940E4799784}" type="presParOf" srcId="{E66E98FA-9088-3B40-B652-F343F4CEEBC4}" destId="{2B90DE7F-DD61-964B-BBA5-1F14D9BFC885}" srcOrd="1" destOrd="0" presId="urn:microsoft.com/office/officeart/2005/8/layout/hierarchy6"/>
    <dgm:cxn modelId="{D19FC160-2D46-F146-84AD-5AC877634DEB}" type="presParOf" srcId="{2B90DE7F-DD61-964B-BBA5-1F14D9BFC885}" destId="{90892E2D-943D-E34D-923B-C5E6C878964D}" srcOrd="0" destOrd="0" presId="urn:microsoft.com/office/officeart/2005/8/layout/hierarchy6"/>
    <dgm:cxn modelId="{5D9D9657-CB69-424A-90F7-4E847A008378}" type="presParOf" srcId="{2B90DE7F-DD61-964B-BBA5-1F14D9BFC885}" destId="{F472BAEB-B3F1-174A-B788-BEA62709154F}" srcOrd="1" destOrd="0" presId="urn:microsoft.com/office/officeart/2005/8/layout/hierarchy6"/>
    <dgm:cxn modelId="{141BBA35-D468-C545-878B-5FDB53B09436}" type="presParOf" srcId="{F472BAEB-B3F1-174A-B788-BEA62709154F}" destId="{CA01BB4C-0047-444F-B34D-A17094A7CE17}" srcOrd="0" destOrd="0" presId="urn:microsoft.com/office/officeart/2005/8/layout/hierarchy6"/>
    <dgm:cxn modelId="{EA0F412F-1260-EF4B-94F9-B52F2F103D06}" type="presParOf" srcId="{F472BAEB-B3F1-174A-B788-BEA62709154F}" destId="{EF7E7E7E-A623-5D43-8F4B-89AD555EB905}" srcOrd="1" destOrd="0" presId="urn:microsoft.com/office/officeart/2005/8/layout/hierarchy6"/>
    <dgm:cxn modelId="{0EE9E952-59EA-B44E-8B20-F92ADF9EEF18}" type="presParOf" srcId="{2B90DE7F-DD61-964B-BBA5-1F14D9BFC885}" destId="{D4CAE6EE-2FD6-F040-9032-C7D2021C44A7}" srcOrd="2" destOrd="0" presId="urn:microsoft.com/office/officeart/2005/8/layout/hierarchy6"/>
    <dgm:cxn modelId="{B7D26BCE-6C73-A940-90AC-FF9011A245CA}" type="presParOf" srcId="{2B90DE7F-DD61-964B-BBA5-1F14D9BFC885}" destId="{98FE7201-789A-8F42-B1CB-2EB3597FF4A3}" srcOrd="3" destOrd="0" presId="urn:microsoft.com/office/officeart/2005/8/layout/hierarchy6"/>
    <dgm:cxn modelId="{B5BCA324-3982-394C-9D1C-361FB3D8214B}" type="presParOf" srcId="{98FE7201-789A-8F42-B1CB-2EB3597FF4A3}" destId="{8C2760BE-D6B0-1E4D-AD4A-505D998193BD}" srcOrd="0" destOrd="0" presId="urn:microsoft.com/office/officeart/2005/8/layout/hierarchy6"/>
    <dgm:cxn modelId="{8B629A32-6F46-F544-918A-B2142D86A38B}" type="presParOf" srcId="{98FE7201-789A-8F42-B1CB-2EB3597FF4A3}" destId="{7D6BE050-0DF6-164A-BF89-95BA1C6E7FA7}" srcOrd="1" destOrd="0" presId="urn:microsoft.com/office/officeart/2005/8/layout/hierarchy6"/>
    <dgm:cxn modelId="{B08651E9-D880-7A4C-B8C5-31D4316A770C}" type="presParOf" srcId="{A5AB187F-B678-CD42-860C-B7B0582DF9E8}" destId="{66AAA1D9-375D-3E4C-80AD-2B4481596301}" srcOrd="2" destOrd="0" presId="urn:microsoft.com/office/officeart/2005/8/layout/hierarchy6"/>
    <dgm:cxn modelId="{BF4F80BE-FB82-E142-8AFB-1A90701ECC5D}" type="presParOf" srcId="{A5AB187F-B678-CD42-860C-B7B0582DF9E8}" destId="{4C17A412-D8FD-A24A-B527-93F0295DC2EB}" srcOrd="3" destOrd="0" presId="urn:microsoft.com/office/officeart/2005/8/layout/hierarchy6"/>
    <dgm:cxn modelId="{0BE1A3A6-2AE2-E445-9274-089937CE4813}" type="presParOf" srcId="{4C17A412-D8FD-A24A-B527-93F0295DC2EB}" destId="{8EE697EB-9F9E-6F4F-8769-E4630405401D}" srcOrd="0" destOrd="0" presId="urn:microsoft.com/office/officeart/2005/8/layout/hierarchy6"/>
    <dgm:cxn modelId="{F847997E-2D96-CB47-B382-90382F9A555F}" type="presParOf" srcId="{4C17A412-D8FD-A24A-B527-93F0295DC2EB}" destId="{F783FF86-6F0C-5442-8FF2-8E569FEE7CA9}" srcOrd="1" destOrd="0" presId="urn:microsoft.com/office/officeart/2005/8/layout/hierarchy6"/>
    <dgm:cxn modelId="{7F8B43C1-7E81-134C-A33A-1158221541A1}" type="presParOf" srcId="{532568D5-64C6-4F4C-B0BD-E0D9A7C66CDD}" destId="{380EE181-3B2F-2E49-AB1A-A3549BAE55EB}"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3F163E7-C366-1F4B-90AC-E3805C8EEB8A}">
      <dsp:nvSpPr>
        <dsp:cNvPr id="0" name=""/>
        <dsp:cNvSpPr/>
      </dsp:nvSpPr>
      <dsp:spPr>
        <a:xfrm>
          <a:off x="5680354" y="447953"/>
          <a:ext cx="3947459" cy="1353174"/>
        </a:xfrm>
        <a:prstGeom prst="roundRect">
          <a:avLst>
            <a:gd name="adj" fmla="val 10000"/>
          </a:avLst>
        </a:prstGeom>
        <a:solidFill>
          <a:schemeClr val="lt1"/>
        </a:solidFill>
        <a:ln w="3175" cap="flat" cmpd="sng" algn="ctr">
          <a:solidFill>
            <a:schemeClr val="dk1"/>
          </a:solidFill>
          <a:prstDash val="solid"/>
        </a:ln>
        <a:effectLst/>
      </dsp:spPr>
      <dsp:style>
        <a:lnRef idx="2">
          <a:schemeClr val="dk1"/>
        </a:lnRef>
        <a:fillRef idx="1">
          <a:schemeClr val="lt1"/>
        </a:fillRef>
        <a:effectRef idx="0">
          <a:schemeClr val="dk1"/>
        </a:effectRef>
        <a:fontRef idx="minor">
          <a:schemeClr val="dk1"/>
        </a:fontRef>
      </dsp:style>
      <dsp:txBody>
        <a:bodyPr spcFirstLastPara="0" vert="horz" wrap="square" lIns="45720" tIns="45720" rIns="45720" bIns="45720" numCol="1" spcCol="1270" anchor="ctr" anchorCtr="0">
          <a:noAutofit/>
        </a:bodyPr>
        <a:lstStyle/>
        <a:p>
          <a:pPr lvl="0" algn="ctr" defTabSz="533400">
            <a:lnSpc>
              <a:spcPct val="90000"/>
            </a:lnSpc>
            <a:spcBef>
              <a:spcPct val="0"/>
            </a:spcBef>
            <a:spcAft>
              <a:spcPct val="35000"/>
            </a:spcAft>
          </a:pPr>
          <a:r>
            <a:rPr lang="en-US" sz="1200" kern="1200"/>
            <a:t>Does the property include suitable roof or site space for a solar PV system based on PVWatts or Helioscope analysis?</a:t>
          </a:r>
        </a:p>
      </dsp:txBody>
      <dsp:txXfrm>
        <a:off x="5719987" y="487586"/>
        <a:ext cx="3868193" cy="1273908"/>
      </dsp:txXfrm>
    </dsp:sp>
    <dsp:sp modelId="{AA27525B-4A6B-B248-999D-085B19E8B4FD}">
      <dsp:nvSpPr>
        <dsp:cNvPr id="0" name=""/>
        <dsp:cNvSpPr/>
      </dsp:nvSpPr>
      <dsp:spPr>
        <a:xfrm>
          <a:off x="7608364" y="1801128"/>
          <a:ext cx="91440" cy="211521"/>
        </a:xfrm>
        <a:custGeom>
          <a:avLst/>
          <a:gdLst/>
          <a:ahLst/>
          <a:cxnLst/>
          <a:rect l="0" t="0" r="0" b="0"/>
          <a:pathLst>
            <a:path>
              <a:moveTo>
                <a:pt x="45720" y="0"/>
              </a:moveTo>
              <a:lnTo>
                <a:pt x="45720" y="211521"/>
              </a:lnTo>
            </a:path>
          </a:pathLst>
        </a:custGeom>
        <a:noFill/>
        <a:ln w="9525" cap="flat" cmpd="sng" algn="ctr">
          <a:solidFill>
            <a:schemeClr val="tx1"/>
          </a:solidFill>
          <a:prstDash val="solid"/>
        </a:ln>
        <a:effectLst/>
      </dsp:spPr>
      <dsp:style>
        <a:lnRef idx="1">
          <a:scrgbClr r="0" g="0" b="0"/>
        </a:lnRef>
        <a:fillRef idx="0">
          <a:scrgbClr r="0" g="0" b="0"/>
        </a:fillRef>
        <a:effectRef idx="0">
          <a:scrgbClr r="0" g="0" b="0"/>
        </a:effectRef>
        <a:fontRef idx="minor"/>
      </dsp:style>
    </dsp:sp>
    <dsp:sp modelId="{DF38D6DB-52C1-2B40-BED0-ACB019DC1C3D}">
      <dsp:nvSpPr>
        <dsp:cNvPr id="0" name=""/>
        <dsp:cNvSpPr/>
      </dsp:nvSpPr>
      <dsp:spPr>
        <a:xfrm>
          <a:off x="5740503" y="2012650"/>
          <a:ext cx="3827161" cy="992185"/>
        </a:xfrm>
        <a:prstGeom prst="roundRect">
          <a:avLst>
            <a:gd name="adj" fmla="val 10000"/>
          </a:avLst>
        </a:prstGeom>
        <a:solidFill>
          <a:schemeClr val="lt1"/>
        </a:solidFill>
        <a:ln w="3175" cap="flat" cmpd="sng" algn="ctr">
          <a:solidFill>
            <a:schemeClr val="dk1"/>
          </a:solidFill>
          <a:prstDash val="solid"/>
        </a:ln>
        <a:effectLst/>
      </dsp:spPr>
      <dsp:style>
        <a:lnRef idx="2">
          <a:schemeClr val="dk1"/>
        </a:lnRef>
        <a:fillRef idx="1">
          <a:schemeClr val="lt1"/>
        </a:fillRef>
        <a:effectRef idx="0">
          <a:schemeClr val="dk1"/>
        </a:effectRef>
        <a:fontRef idx="minor">
          <a:schemeClr val="dk1"/>
        </a:fontRef>
      </dsp:style>
      <dsp:txBody>
        <a:bodyPr spcFirstLastPara="0" vert="horz" wrap="square" lIns="45720" tIns="45720" rIns="45720" bIns="45720" numCol="1" spcCol="1270" anchor="ctr" anchorCtr="0">
          <a:noAutofit/>
        </a:bodyPr>
        <a:lstStyle/>
        <a:p>
          <a:pPr lvl="0" algn="ctr" defTabSz="533400">
            <a:lnSpc>
              <a:spcPct val="90000"/>
            </a:lnSpc>
            <a:spcBef>
              <a:spcPct val="0"/>
            </a:spcBef>
            <a:spcAft>
              <a:spcPct val="35000"/>
            </a:spcAft>
          </a:pPr>
          <a:r>
            <a:rPr lang="en-US" sz="1200" kern="1200"/>
            <a:t>Does the preliminary financial impact indicate a total lifecycle savings (NPV) &gt; 0?</a:t>
          </a:r>
        </a:p>
      </dsp:txBody>
      <dsp:txXfrm>
        <a:off x="5769563" y="2041710"/>
        <a:ext cx="3769041" cy="934065"/>
      </dsp:txXfrm>
    </dsp:sp>
    <dsp:sp modelId="{2B93B758-9187-EF4F-A041-8FEB0E42FBF4}">
      <dsp:nvSpPr>
        <dsp:cNvPr id="0" name=""/>
        <dsp:cNvSpPr/>
      </dsp:nvSpPr>
      <dsp:spPr>
        <a:xfrm>
          <a:off x="6371896" y="3004836"/>
          <a:ext cx="1282187" cy="211521"/>
        </a:xfrm>
        <a:custGeom>
          <a:avLst/>
          <a:gdLst/>
          <a:ahLst/>
          <a:cxnLst/>
          <a:rect l="0" t="0" r="0" b="0"/>
          <a:pathLst>
            <a:path>
              <a:moveTo>
                <a:pt x="1282187" y="0"/>
              </a:moveTo>
              <a:lnTo>
                <a:pt x="1282187" y="105760"/>
              </a:lnTo>
              <a:lnTo>
                <a:pt x="0" y="105760"/>
              </a:lnTo>
              <a:lnTo>
                <a:pt x="0" y="211521"/>
              </a:lnTo>
            </a:path>
          </a:pathLst>
        </a:custGeom>
        <a:noFill/>
        <a:ln w="9525" cap="flat" cmpd="sng" algn="ctr">
          <a:solidFill>
            <a:schemeClr val="dk1">
              <a:shade val="95000"/>
              <a:satMod val="105000"/>
            </a:schemeClr>
          </a:solidFill>
          <a:prstDash val="solid"/>
        </a:ln>
        <a:effectLst/>
      </dsp:spPr>
      <dsp:style>
        <a:lnRef idx="1">
          <a:schemeClr val="dk1"/>
        </a:lnRef>
        <a:fillRef idx="0">
          <a:schemeClr val="dk1"/>
        </a:fillRef>
        <a:effectRef idx="0">
          <a:schemeClr val="dk1"/>
        </a:effectRef>
        <a:fontRef idx="minor">
          <a:schemeClr val="tx1"/>
        </a:fontRef>
      </dsp:style>
    </dsp:sp>
    <dsp:sp modelId="{9940C9BC-D2A3-D448-96E5-3D6C1A5AA833}">
      <dsp:nvSpPr>
        <dsp:cNvPr id="0" name=""/>
        <dsp:cNvSpPr/>
      </dsp:nvSpPr>
      <dsp:spPr>
        <a:xfrm>
          <a:off x="4704071" y="3216357"/>
          <a:ext cx="3335650" cy="1056647"/>
        </a:xfrm>
        <a:prstGeom prst="roundRect">
          <a:avLst>
            <a:gd name="adj" fmla="val 10000"/>
          </a:avLst>
        </a:prstGeom>
        <a:solidFill>
          <a:schemeClr val="lt1"/>
        </a:solidFill>
        <a:ln w="3175" cap="flat" cmpd="sng" algn="ctr">
          <a:solidFill>
            <a:schemeClr val="dk1"/>
          </a:solidFill>
          <a:prstDash val="solid"/>
        </a:ln>
        <a:effectLst/>
      </dsp:spPr>
      <dsp:style>
        <a:lnRef idx="2">
          <a:schemeClr val="dk1"/>
        </a:lnRef>
        <a:fillRef idx="1">
          <a:schemeClr val="lt1"/>
        </a:fillRef>
        <a:effectRef idx="0">
          <a:schemeClr val="dk1"/>
        </a:effectRef>
        <a:fontRef idx="minor">
          <a:schemeClr val="dk1"/>
        </a:fontRef>
      </dsp:style>
      <dsp:txBody>
        <a:bodyPr spcFirstLastPara="0" vert="horz" wrap="square" lIns="45720" tIns="45720" rIns="45720" bIns="45720" numCol="1" spcCol="1270" anchor="ctr" anchorCtr="0">
          <a:noAutofit/>
        </a:bodyPr>
        <a:lstStyle/>
        <a:p>
          <a:pPr lvl="0" algn="ctr" defTabSz="533400">
            <a:lnSpc>
              <a:spcPct val="90000"/>
            </a:lnSpc>
            <a:spcBef>
              <a:spcPct val="0"/>
            </a:spcBef>
            <a:spcAft>
              <a:spcPct val="35000"/>
            </a:spcAft>
          </a:pPr>
          <a:r>
            <a:rPr lang="en-US" sz="1200" kern="1200"/>
            <a:t>If yes, does the property owner have capacity to develop a solar PV system on their own or with a partnership?</a:t>
          </a:r>
        </a:p>
      </dsp:txBody>
      <dsp:txXfrm>
        <a:off x="4735019" y="3247305"/>
        <a:ext cx="3273754" cy="994751"/>
      </dsp:txXfrm>
    </dsp:sp>
    <dsp:sp modelId="{DA997612-DFB3-3F47-8AFC-E82E16997DCC}">
      <dsp:nvSpPr>
        <dsp:cNvPr id="0" name=""/>
        <dsp:cNvSpPr/>
      </dsp:nvSpPr>
      <dsp:spPr>
        <a:xfrm>
          <a:off x="3529900" y="4273005"/>
          <a:ext cx="2841996" cy="211521"/>
        </a:xfrm>
        <a:custGeom>
          <a:avLst/>
          <a:gdLst/>
          <a:ahLst/>
          <a:cxnLst/>
          <a:rect l="0" t="0" r="0" b="0"/>
          <a:pathLst>
            <a:path>
              <a:moveTo>
                <a:pt x="2841996" y="0"/>
              </a:moveTo>
              <a:lnTo>
                <a:pt x="2841996" y="105760"/>
              </a:lnTo>
              <a:lnTo>
                <a:pt x="0" y="105760"/>
              </a:lnTo>
              <a:lnTo>
                <a:pt x="0" y="211521"/>
              </a:lnTo>
            </a:path>
          </a:pathLst>
        </a:custGeom>
        <a:noFill/>
        <a:ln w="9525" cap="flat" cmpd="sng" algn="ctr">
          <a:solidFill>
            <a:schemeClr val="tx1"/>
          </a:solidFill>
          <a:prstDash val="solid"/>
        </a:ln>
        <a:effectLst/>
      </dsp:spPr>
      <dsp:style>
        <a:lnRef idx="1">
          <a:scrgbClr r="0" g="0" b="0"/>
        </a:lnRef>
        <a:fillRef idx="0">
          <a:scrgbClr r="0" g="0" b="0"/>
        </a:fillRef>
        <a:effectRef idx="0">
          <a:scrgbClr r="0" g="0" b="0"/>
        </a:effectRef>
        <a:fontRef idx="minor"/>
      </dsp:style>
    </dsp:sp>
    <dsp:sp modelId="{8495DEA2-414F-5F43-9565-9804A5660327}">
      <dsp:nvSpPr>
        <dsp:cNvPr id="0" name=""/>
        <dsp:cNvSpPr/>
      </dsp:nvSpPr>
      <dsp:spPr>
        <a:xfrm>
          <a:off x="2152734" y="4484527"/>
          <a:ext cx="2754332" cy="1345052"/>
        </a:xfrm>
        <a:prstGeom prst="roundRect">
          <a:avLst>
            <a:gd name="adj" fmla="val 10000"/>
          </a:avLst>
        </a:prstGeom>
        <a:solidFill>
          <a:schemeClr val="lt1"/>
        </a:solidFill>
        <a:ln w="3175" cap="flat" cmpd="sng" algn="ctr">
          <a:solidFill>
            <a:schemeClr val="dk1"/>
          </a:solidFill>
          <a:prstDash val="solid"/>
        </a:ln>
        <a:effectLst/>
      </dsp:spPr>
      <dsp:style>
        <a:lnRef idx="2">
          <a:schemeClr val="dk1"/>
        </a:lnRef>
        <a:fillRef idx="1">
          <a:schemeClr val="lt1"/>
        </a:fillRef>
        <a:effectRef idx="0">
          <a:schemeClr val="dk1"/>
        </a:effectRef>
        <a:fontRef idx="minor">
          <a:schemeClr val="dk1"/>
        </a:fontRef>
      </dsp:style>
      <dsp:txBody>
        <a:bodyPr spcFirstLastPara="0" vert="horz" wrap="square" lIns="45720" tIns="45720" rIns="45720" bIns="45720" numCol="1" spcCol="1270" anchor="ctr" anchorCtr="0">
          <a:noAutofit/>
        </a:bodyPr>
        <a:lstStyle/>
        <a:p>
          <a:pPr lvl="0" algn="ctr" defTabSz="533400">
            <a:lnSpc>
              <a:spcPct val="90000"/>
            </a:lnSpc>
            <a:spcBef>
              <a:spcPct val="0"/>
            </a:spcBef>
            <a:spcAft>
              <a:spcPct val="35000"/>
            </a:spcAft>
          </a:pPr>
          <a:r>
            <a:rPr lang="en-US" sz="1200" kern="1200"/>
            <a:t>If yes, does the property owner have a portfolio of two or more properities that are good solar PV candidates?</a:t>
          </a:r>
        </a:p>
      </dsp:txBody>
      <dsp:txXfrm>
        <a:off x="2192129" y="4523922"/>
        <a:ext cx="2675542" cy="1266262"/>
      </dsp:txXfrm>
    </dsp:sp>
    <dsp:sp modelId="{5D76BDC9-3AFF-FE4A-927A-BF357F098667}">
      <dsp:nvSpPr>
        <dsp:cNvPr id="0" name=""/>
        <dsp:cNvSpPr/>
      </dsp:nvSpPr>
      <dsp:spPr>
        <a:xfrm>
          <a:off x="2469287" y="5829579"/>
          <a:ext cx="1060613" cy="211521"/>
        </a:xfrm>
        <a:custGeom>
          <a:avLst/>
          <a:gdLst/>
          <a:ahLst/>
          <a:cxnLst/>
          <a:rect l="0" t="0" r="0" b="0"/>
          <a:pathLst>
            <a:path>
              <a:moveTo>
                <a:pt x="1060613" y="0"/>
              </a:moveTo>
              <a:lnTo>
                <a:pt x="1060613" y="105760"/>
              </a:lnTo>
              <a:lnTo>
                <a:pt x="0" y="105760"/>
              </a:lnTo>
              <a:lnTo>
                <a:pt x="0" y="211521"/>
              </a:lnTo>
            </a:path>
          </a:pathLst>
        </a:custGeom>
        <a:noFill/>
        <a:ln w="9525" cap="flat" cmpd="sng" algn="ctr">
          <a:solidFill>
            <a:schemeClr val="dk1">
              <a:shade val="95000"/>
              <a:satMod val="105000"/>
            </a:schemeClr>
          </a:solidFill>
          <a:prstDash val="solid"/>
        </a:ln>
        <a:effectLst/>
      </dsp:spPr>
      <dsp:style>
        <a:lnRef idx="1">
          <a:schemeClr val="dk1"/>
        </a:lnRef>
        <a:fillRef idx="0">
          <a:schemeClr val="dk1"/>
        </a:fillRef>
        <a:effectRef idx="0">
          <a:schemeClr val="dk1"/>
        </a:effectRef>
        <a:fontRef idx="minor">
          <a:schemeClr val="tx1"/>
        </a:fontRef>
      </dsp:style>
    </dsp:sp>
    <dsp:sp modelId="{CB21C6A3-9984-ED46-8535-F7AF977EE597}">
      <dsp:nvSpPr>
        <dsp:cNvPr id="0" name=""/>
        <dsp:cNvSpPr/>
      </dsp:nvSpPr>
      <dsp:spPr>
        <a:xfrm>
          <a:off x="951485" y="6041101"/>
          <a:ext cx="3035604" cy="1326855"/>
        </a:xfrm>
        <a:prstGeom prst="roundRect">
          <a:avLst>
            <a:gd name="adj" fmla="val 10000"/>
          </a:avLst>
        </a:prstGeom>
        <a:solidFill>
          <a:schemeClr val="lt1"/>
        </a:solidFill>
        <a:ln w="3175" cap="flat" cmpd="sng" algn="ctr">
          <a:solidFill>
            <a:schemeClr val="dk1"/>
          </a:solidFill>
          <a:prstDash val="solid"/>
        </a:ln>
        <a:effectLst/>
      </dsp:spPr>
      <dsp:style>
        <a:lnRef idx="2">
          <a:schemeClr val="dk1"/>
        </a:lnRef>
        <a:fillRef idx="1">
          <a:schemeClr val="lt1"/>
        </a:fillRef>
        <a:effectRef idx="0">
          <a:schemeClr val="dk1"/>
        </a:effectRef>
        <a:fontRef idx="minor">
          <a:schemeClr val="dk1"/>
        </a:fontRef>
      </dsp:style>
      <dsp:txBody>
        <a:bodyPr spcFirstLastPara="0" vert="horz" wrap="square" lIns="45720" tIns="45720" rIns="45720" bIns="45720" numCol="1" spcCol="1270" anchor="ctr" anchorCtr="0">
          <a:noAutofit/>
        </a:bodyPr>
        <a:lstStyle/>
        <a:p>
          <a:pPr lvl="0" algn="ctr" defTabSz="533400">
            <a:lnSpc>
              <a:spcPct val="90000"/>
            </a:lnSpc>
            <a:spcBef>
              <a:spcPct val="0"/>
            </a:spcBef>
            <a:spcAft>
              <a:spcPct val="35000"/>
            </a:spcAft>
          </a:pPr>
          <a:r>
            <a:rPr lang="en-US" sz="1200" kern="1200"/>
            <a:t>If yes, is the timing for solar PV development similar at the group of properties?</a:t>
          </a:r>
        </a:p>
      </dsp:txBody>
      <dsp:txXfrm>
        <a:off x="990347" y="6079963"/>
        <a:ext cx="2957880" cy="1249131"/>
      </dsp:txXfrm>
    </dsp:sp>
    <dsp:sp modelId="{0A6449DE-935C-154C-9A16-8C235908FEBE}">
      <dsp:nvSpPr>
        <dsp:cNvPr id="0" name=""/>
        <dsp:cNvSpPr/>
      </dsp:nvSpPr>
      <dsp:spPr>
        <a:xfrm>
          <a:off x="1166559" y="7367957"/>
          <a:ext cx="1302727" cy="211521"/>
        </a:xfrm>
        <a:custGeom>
          <a:avLst/>
          <a:gdLst/>
          <a:ahLst/>
          <a:cxnLst/>
          <a:rect l="0" t="0" r="0" b="0"/>
          <a:pathLst>
            <a:path>
              <a:moveTo>
                <a:pt x="1302727" y="0"/>
              </a:moveTo>
              <a:lnTo>
                <a:pt x="1302727" y="105760"/>
              </a:lnTo>
              <a:lnTo>
                <a:pt x="0" y="105760"/>
              </a:lnTo>
              <a:lnTo>
                <a:pt x="0" y="211521"/>
              </a:lnTo>
            </a:path>
          </a:pathLst>
        </a:custGeom>
        <a:noFill/>
        <a:ln w="9525" cap="flat" cmpd="sng" algn="ctr">
          <a:solidFill>
            <a:schemeClr val="dk1">
              <a:shade val="95000"/>
              <a:satMod val="105000"/>
            </a:schemeClr>
          </a:solidFill>
          <a:prstDash val="solid"/>
        </a:ln>
        <a:effectLst/>
      </dsp:spPr>
      <dsp:style>
        <a:lnRef idx="1">
          <a:schemeClr val="dk1"/>
        </a:lnRef>
        <a:fillRef idx="0">
          <a:schemeClr val="dk1"/>
        </a:fillRef>
        <a:effectRef idx="0">
          <a:schemeClr val="dk1"/>
        </a:effectRef>
        <a:fontRef idx="minor">
          <a:schemeClr val="tx1"/>
        </a:fontRef>
      </dsp:style>
    </dsp:sp>
    <dsp:sp modelId="{030CA8E2-C056-7240-8276-3416AEE060A1}">
      <dsp:nvSpPr>
        <dsp:cNvPr id="0" name=""/>
        <dsp:cNvSpPr/>
      </dsp:nvSpPr>
      <dsp:spPr>
        <a:xfrm>
          <a:off x="6085" y="7579479"/>
          <a:ext cx="2320948" cy="1408667"/>
        </a:xfrm>
        <a:prstGeom prst="roundRect">
          <a:avLst>
            <a:gd name="adj" fmla="val 10000"/>
          </a:avLst>
        </a:prstGeom>
        <a:solidFill>
          <a:schemeClr val="lt1"/>
        </a:solidFill>
        <a:ln w="3175" cap="flat" cmpd="sng" algn="ctr">
          <a:solidFill>
            <a:schemeClr val="dk1"/>
          </a:solidFill>
          <a:prstDash val="solid"/>
        </a:ln>
        <a:effectLst/>
      </dsp:spPr>
      <dsp:style>
        <a:lnRef idx="2">
          <a:schemeClr val="dk1"/>
        </a:lnRef>
        <a:fillRef idx="1">
          <a:schemeClr val="lt1"/>
        </a:fillRef>
        <a:effectRef idx="0">
          <a:schemeClr val="dk1"/>
        </a:effectRef>
        <a:fontRef idx="minor">
          <a:schemeClr val="dk1"/>
        </a:fontRef>
      </dsp:style>
      <dsp:txBody>
        <a:bodyPr spcFirstLastPara="0" vert="horz" wrap="square" lIns="45720" tIns="45720" rIns="45720" bIns="45720" numCol="1" spcCol="1270" anchor="ctr" anchorCtr="0">
          <a:noAutofit/>
        </a:bodyPr>
        <a:lstStyle/>
        <a:p>
          <a:pPr lvl="0" algn="ctr" defTabSz="533400">
            <a:lnSpc>
              <a:spcPct val="90000"/>
            </a:lnSpc>
            <a:spcBef>
              <a:spcPct val="0"/>
            </a:spcBef>
            <a:spcAft>
              <a:spcPct val="35000"/>
            </a:spcAft>
          </a:pPr>
          <a:r>
            <a:rPr lang="en-US" sz="1200" kern="1200"/>
            <a:t>If yes, consider Sponsor-Owner through Special Purpose Entity for multiple properites</a:t>
          </a:r>
        </a:p>
      </dsp:txBody>
      <dsp:txXfrm>
        <a:off x="47343" y="7620737"/>
        <a:ext cx="2238432" cy="1326151"/>
      </dsp:txXfrm>
    </dsp:sp>
    <dsp:sp modelId="{FD677AC8-3516-7E41-88AC-17AD4244F454}">
      <dsp:nvSpPr>
        <dsp:cNvPr id="0" name=""/>
        <dsp:cNvSpPr/>
      </dsp:nvSpPr>
      <dsp:spPr>
        <a:xfrm>
          <a:off x="2469287" y="7367957"/>
          <a:ext cx="1279455" cy="211521"/>
        </a:xfrm>
        <a:custGeom>
          <a:avLst/>
          <a:gdLst/>
          <a:ahLst/>
          <a:cxnLst/>
          <a:rect l="0" t="0" r="0" b="0"/>
          <a:pathLst>
            <a:path>
              <a:moveTo>
                <a:pt x="0" y="0"/>
              </a:moveTo>
              <a:lnTo>
                <a:pt x="0" y="105760"/>
              </a:lnTo>
              <a:lnTo>
                <a:pt x="1279455" y="105760"/>
              </a:lnTo>
              <a:lnTo>
                <a:pt x="1279455" y="211521"/>
              </a:lnTo>
            </a:path>
          </a:pathLst>
        </a:custGeom>
        <a:noFill/>
        <a:ln w="9525" cap="flat" cmpd="sng" algn="ctr">
          <a:solidFill>
            <a:schemeClr val="dk1">
              <a:shade val="95000"/>
              <a:satMod val="105000"/>
            </a:schemeClr>
          </a:solidFill>
          <a:prstDash val="solid"/>
        </a:ln>
        <a:effectLst/>
      </dsp:spPr>
      <dsp:style>
        <a:lnRef idx="1">
          <a:schemeClr val="dk1"/>
        </a:lnRef>
        <a:fillRef idx="0">
          <a:schemeClr val="dk1"/>
        </a:fillRef>
        <a:effectRef idx="0">
          <a:schemeClr val="dk1"/>
        </a:effectRef>
        <a:fontRef idx="minor">
          <a:schemeClr val="tx1"/>
        </a:fontRef>
      </dsp:style>
    </dsp:sp>
    <dsp:sp modelId="{1B3ED34C-1B29-3C4F-A80C-EA15E8CAA467}">
      <dsp:nvSpPr>
        <dsp:cNvPr id="0" name=""/>
        <dsp:cNvSpPr/>
      </dsp:nvSpPr>
      <dsp:spPr>
        <a:xfrm>
          <a:off x="2564995" y="7579479"/>
          <a:ext cx="2367493" cy="1227556"/>
        </a:xfrm>
        <a:prstGeom prst="roundRect">
          <a:avLst>
            <a:gd name="adj" fmla="val 10000"/>
          </a:avLst>
        </a:prstGeom>
        <a:solidFill>
          <a:schemeClr val="lt1"/>
        </a:solidFill>
        <a:ln w="3175" cap="flat" cmpd="sng" algn="ctr">
          <a:solidFill>
            <a:schemeClr val="dk1"/>
          </a:solidFill>
          <a:prstDash val="solid"/>
        </a:ln>
        <a:effectLst/>
      </dsp:spPr>
      <dsp:style>
        <a:lnRef idx="2">
          <a:schemeClr val="dk1"/>
        </a:lnRef>
        <a:fillRef idx="1">
          <a:schemeClr val="lt1"/>
        </a:fillRef>
        <a:effectRef idx="0">
          <a:schemeClr val="dk1"/>
        </a:effectRef>
        <a:fontRef idx="minor">
          <a:schemeClr val="dk1"/>
        </a:fontRef>
      </dsp:style>
      <dsp:txBody>
        <a:bodyPr spcFirstLastPara="0" vert="horz" wrap="square" lIns="45720" tIns="45720" rIns="45720" bIns="45720" numCol="1" spcCol="1270" anchor="ctr" anchorCtr="0">
          <a:noAutofit/>
        </a:bodyPr>
        <a:lstStyle/>
        <a:p>
          <a:pPr lvl="0" algn="ctr" defTabSz="533400">
            <a:lnSpc>
              <a:spcPct val="90000"/>
            </a:lnSpc>
            <a:spcBef>
              <a:spcPct val="0"/>
            </a:spcBef>
            <a:spcAft>
              <a:spcPct val="35000"/>
            </a:spcAft>
          </a:pPr>
          <a:r>
            <a:rPr lang="en-US" sz="1200" kern="1200"/>
            <a:t>If no, consider Direct Ownership for single property</a:t>
          </a:r>
        </a:p>
      </dsp:txBody>
      <dsp:txXfrm>
        <a:off x="2600949" y="7615433"/>
        <a:ext cx="2295585" cy="1155648"/>
      </dsp:txXfrm>
    </dsp:sp>
    <dsp:sp modelId="{63C55CF0-5DDB-F347-B6AA-59E5D714762F}">
      <dsp:nvSpPr>
        <dsp:cNvPr id="0" name=""/>
        <dsp:cNvSpPr/>
      </dsp:nvSpPr>
      <dsp:spPr>
        <a:xfrm>
          <a:off x="3529900" y="5829579"/>
          <a:ext cx="1636783" cy="211521"/>
        </a:xfrm>
        <a:custGeom>
          <a:avLst/>
          <a:gdLst/>
          <a:ahLst/>
          <a:cxnLst/>
          <a:rect l="0" t="0" r="0" b="0"/>
          <a:pathLst>
            <a:path>
              <a:moveTo>
                <a:pt x="0" y="0"/>
              </a:moveTo>
              <a:lnTo>
                <a:pt x="0" y="105760"/>
              </a:lnTo>
              <a:lnTo>
                <a:pt x="1636783" y="105760"/>
              </a:lnTo>
              <a:lnTo>
                <a:pt x="1636783" y="211521"/>
              </a:lnTo>
            </a:path>
          </a:pathLst>
        </a:custGeom>
        <a:noFill/>
        <a:ln w="9525" cap="flat" cmpd="sng" algn="ctr">
          <a:solidFill>
            <a:schemeClr val="dk1">
              <a:shade val="95000"/>
              <a:satMod val="105000"/>
            </a:schemeClr>
          </a:solidFill>
          <a:prstDash val="solid"/>
        </a:ln>
        <a:effectLst/>
      </dsp:spPr>
      <dsp:style>
        <a:lnRef idx="1">
          <a:schemeClr val="dk1"/>
        </a:lnRef>
        <a:fillRef idx="0">
          <a:schemeClr val="dk1"/>
        </a:fillRef>
        <a:effectRef idx="0">
          <a:schemeClr val="dk1"/>
        </a:effectRef>
        <a:fontRef idx="minor">
          <a:schemeClr val="tx1"/>
        </a:fontRef>
      </dsp:style>
    </dsp:sp>
    <dsp:sp modelId="{ED523124-A700-464A-9778-D2BB89C42F53}">
      <dsp:nvSpPr>
        <dsp:cNvPr id="0" name=""/>
        <dsp:cNvSpPr/>
      </dsp:nvSpPr>
      <dsp:spPr>
        <a:xfrm>
          <a:off x="4225051" y="6041101"/>
          <a:ext cx="1883264" cy="1080126"/>
        </a:xfrm>
        <a:prstGeom prst="roundRect">
          <a:avLst>
            <a:gd name="adj" fmla="val 10000"/>
          </a:avLst>
        </a:prstGeom>
        <a:solidFill>
          <a:schemeClr val="lt1"/>
        </a:solidFill>
        <a:ln w="3175" cap="flat" cmpd="sng" algn="ctr">
          <a:solidFill>
            <a:schemeClr val="dk1"/>
          </a:solidFill>
          <a:prstDash val="solid"/>
        </a:ln>
        <a:effectLst/>
      </dsp:spPr>
      <dsp:style>
        <a:lnRef idx="2">
          <a:schemeClr val="dk1"/>
        </a:lnRef>
        <a:fillRef idx="1">
          <a:schemeClr val="lt1"/>
        </a:fillRef>
        <a:effectRef idx="0">
          <a:schemeClr val="dk1"/>
        </a:effectRef>
        <a:fontRef idx="minor">
          <a:schemeClr val="dk1"/>
        </a:fontRef>
      </dsp:style>
      <dsp:txBody>
        <a:bodyPr spcFirstLastPara="0" vert="horz" wrap="square" lIns="45720" tIns="45720" rIns="45720" bIns="45720" numCol="1" spcCol="1270" anchor="ctr" anchorCtr="0">
          <a:noAutofit/>
        </a:bodyPr>
        <a:lstStyle/>
        <a:p>
          <a:pPr lvl="0" algn="ctr" defTabSz="533400">
            <a:lnSpc>
              <a:spcPct val="90000"/>
            </a:lnSpc>
            <a:spcBef>
              <a:spcPct val="0"/>
            </a:spcBef>
            <a:spcAft>
              <a:spcPct val="35000"/>
            </a:spcAft>
          </a:pPr>
          <a:r>
            <a:rPr lang="en-US" sz="1200" kern="1200"/>
            <a:t>If no, consider Direct Ownership for single property</a:t>
          </a:r>
        </a:p>
      </dsp:txBody>
      <dsp:txXfrm>
        <a:off x="4256687" y="6072737"/>
        <a:ext cx="1819992" cy="1016854"/>
      </dsp:txXfrm>
    </dsp:sp>
    <dsp:sp modelId="{382490F1-A4C8-074C-82A5-83A19FA5F1BD}">
      <dsp:nvSpPr>
        <dsp:cNvPr id="0" name=""/>
        <dsp:cNvSpPr/>
      </dsp:nvSpPr>
      <dsp:spPr>
        <a:xfrm>
          <a:off x="6371896" y="4273005"/>
          <a:ext cx="2213161" cy="211521"/>
        </a:xfrm>
        <a:custGeom>
          <a:avLst/>
          <a:gdLst/>
          <a:ahLst/>
          <a:cxnLst/>
          <a:rect l="0" t="0" r="0" b="0"/>
          <a:pathLst>
            <a:path>
              <a:moveTo>
                <a:pt x="0" y="0"/>
              </a:moveTo>
              <a:lnTo>
                <a:pt x="0" y="105760"/>
              </a:lnTo>
              <a:lnTo>
                <a:pt x="2213161" y="105760"/>
              </a:lnTo>
              <a:lnTo>
                <a:pt x="2213161" y="211521"/>
              </a:lnTo>
            </a:path>
          </a:pathLst>
        </a:custGeom>
        <a:noFill/>
        <a:ln w="9525" cap="flat" cmpd="sng" algn="ctr">
          <a:solidFill>
            <a:schemeClr val="tx1"/>
          </a:solidFill>
          <a:prstDash val="solid"/>
        </a:ln>
        <a:effectLst/>
      </dsp:spPr>
      <dsp:style>
        <a:lnRef idx="1">
          <a:scrgbClr r="0" g="0" b="0"/>
        </a:lnRef>
        <a:fillRef idx="0">
          <a:scrgbClr r="0" g="0" b="0"/>
        </a:fillRef>
        <a:effectRef idx="0">
          <a:scrgbClr r="0" g="0" b="0"/>
        </a:effectRef>
        <a:fontRef idx="minor"/>
      </dsp:style>
    </dsp:sp>
    <dsp:sp modelId="{F38E4D8B-C0E3-E742-AE1D-91848E660BFF}">
      <dsp:nvSpPr>
        <dsp:cNvPr id="0" name=""/>
        <dsp:cNvSpPr/>
      </dsp:nvSpPr>
      <dsp:spPr>
        <a:xfrm>
          <a:off x="6579056" y="4484527"/>
          <a:ext cx="4012002" cy="1497749"/>
        </a:xfrm>
        <a:prstGeom prst="roundRect">
          <a:avLst>
            <a:gd name="adj" fmla="val 10000"/>
          </a:avLst>
        </a:prstGeom>
        <a:solidFill>
          <a:schemeClr val="lt1"/>
        </a:solidFill>
        <a:ln w="3175" cap="flat" cmpd="sng" algn="ctr">
          <a:solidFill>
            <a:schemeClr val="dk1"/>
          </a:solidFill>
          <a:prstDash val="solid"/>
        </a:ln>
        <a:effectLst/>
      </dsp:spPr>
      <dsp:style>
        <a:lnRef idx="2">
          <a:schemeClr val="dk1"/>
        </a:lnRef>
        <a:fillRef idx="1">
          <a:schemeClr val="lt1"/>
        </a:fillRef>
        <a:effectRef idx="0">
          <a:schemeClr val="dk1"/>
        </a:effectRef>
        <a:fontRef idx="minor">
          <a:schemeClr val="dk1"/>
        </a:fontRef>
      </dsp:style>
      <dsp:txBody>
        <a:bodyPr spcFirstLastPara="0" vert="horz" wrap="square" lIns="45720" tIns="45720" rIns="45720" bIns="45720" numCol="1" spcCol="1270" anchor="ctr" anchorCtr="0">
          <a:noAutofit/>
        </a:bodyPr>
        <a:lstStyle/>
        <a:p>
          <a:pPr lvl="0" algn="ctr" defTabSz="533400">
            <a:lnSpc>
              <a:spcPct val="90000"/>
            </a:lnSpc>
            <a:spcBef>
              <a:spcPct val="0"/>
            </a:spcBef>
            <a:spcAft>
              <a:spcPct val="35000"/>
            </a:spcAft>
          </a:pPr>
          <a:r>
            <a:rPr lang="en-US" sz="1200" kern="1200"/>
            <a:t>If no, does the property have owner-paid electric accounts for which the annual usage is more than the annual estimated solar PV production?</a:t>
          </a:r>
        </a:p>
      </dsp:txBody>
      <dsp:txXfrm>
        <a:off x="6622924" y="4528395"/>
        <a:ext cx="3924266" cy="1410013"/>
      </dsp:txXfrm>
    </dsp:sp>
    <dsp:sp modelId="{90892E2D-943D-E34D-923B-C5E6C878964D}">
      <dsp:nvSpPr>
        <dsp:cNvPr id="0" name=""/>
        <dsp:cNvSpPr/>
      </dsp:nvSpPr>
      <dsp:spPr>
        <a:xfrm>
          <a:off x="7331088" y="5982276"/>
          <a:ext cx="1253969" cy="211521"/>
        </a:xfrm>
        <a:custGeom>
          <a:avLst/>
          <a:gdLst/>
          <a:ahLst/>
          <a:cxnLst/>
          <a:rect l="0" t="0" r="0" b="0"/>
          <a:pathLst>
            <a:path>
              <a:moveTo>
                <a:pt x="1253969" y="0"/>
              </a:moveTo>
              <a:lnTo>
                <a:pt x="1253969" y="105760"/>
              </a:lnTo>
              <a:lnTo>
                <a:pt x="0" y="105760"/>
              </a:lnTo>
              <a:lnTo>
                <a:pt x="0" y="211521"/>
              </a:lnTo>
            </a:path>
          </a:pathLst>
        </a:custGeom>
        <a:noFill/>
        <a:ln w="9525" cap="flat" cmpd="sng" algn="ctr">
          <a:solidFill>
            <a:schemeClr val="tx1"/>
          </a:solidFill>
          <a:prstDash val="solid"/>
        </a:ln>
        <a:effectLst/>
      </dsp:spPr>
      <dsp:style>
        <a:lnRef idx="1">
          <a:scrgbClr r="0" g="0" b="0"/>
        </a:lnRef>
        <a:fillRef idx="0">
          <a:scrgbClr r="0" g="0" b="0"/>
        </a:fillRef>
        <a:effectRef idx="0">
          <a:scrgbClr r="0" g="0" b="0"/>
        </a:effectRef>
        <a:fontRef idx="minor"/>
      </dsp:style>
    </dsp:sp>
    <dsp:sp modelId="{CA01BB4C-0047-444F-B34D-A17094A7CE17}">
      <dsp:nvSpPr>
        <dsp:cNvPr id="0" name=""/>
        <dsp:cNvSpPr/>
      </dsp:nvSpPr>
      <dsp:spPr>
        <a:xfrm>
          <a:off x="6346278" y="6193798"/>
          <a:ext cx="1969620" cy="1030233"/>
        </a:xfrm>
        <a:prstGeom prst="roundRect">
          <a:avLst>
            <a:gd name="adj" fmla="val 10000"/>
          </a:avLst>
        </a:prstGeom>
        <a:solidFill>
          <a:schemeClr val="lt1"/>
        </a:solidFill>
        <a:ln w="3175" cap="flat" cmpd="sng" algn="ctr">
          <a:solidFill>
            <a:schemeClr val="dk1"/>
          </a:solidFill>
          <a:prstDash val="solid"/>
        </a:ln>
        <a:effectLst/>
      </dsp:spPr>
      <dsp:style>
        <a:lnRef idx="2">
          <a:schemeClr val="dk1"/>
        </a:lnRef>
        <a:fillRef idx="1">
          <a:schemeClr val="lt1"/>
        </a:fillRef>
        <a:effectRef idx="0">
          <a:schemeClr val="dk1"/>
        </a:effectRef>
        <a:fontRef idx="minor">
          <a:schemeClr val="dk1"/>
        </a:fontRef>
      </dsp:style>
      <dsp:txBody>
        <a:bodyPr spcFirstLastPara="0" vert="horz" wrap="square" lIns="45720" tIns="45720" rIns="45720" bIns="45720" numCol="1" spcCol="1270" anchor="ctr" anchorCtr="0">
          <a:noAutofit/>
        </a:bodyPr>
        <a:lstStyle/>
        <a:p>
          <a:pPr lvl="0" algn="ctr" defTabSz="533400">
            <a:lnSpc>
              <a:spcPct val="90000"/>
            </a:lnSpc>
            <a:spcBef>
              <a:spcPct val="0"/>
            </a:spcBef>
            <a:spcAft>
              <a:spcPct val="35000"/>
            </a:spcAft>
          </a:pPr>
          <a:r>
            <a:rPr lang="en-US" sz="1200" kern="1200"/>
            <a:t>If yes, consider Power Purchase Agreement</a:t>
          </a:r>
        </a:p>
      </dsp:txBody>
      <dsp:txXfrm>
        <a:off x="6376452" y="6223972"/>
        <a:ext cx="1909272" cy="969885"/>
      </dsp:txXfrm>
    </dsp:sp>
    <dsp:sp modelId="{D4CAE6EE-2FD6-F040-9032-C7D2021C44A7}">
      <dsp:nvSpPr>
        <dsp:cNvPr id="0" name=""/>
        <dsp:cNvSpPr/>
      </dsp:nvSpPr>
      <dsp:spPr>
        <a:xfrm>
          <a:off x="8585057" y="5982276"/>
          <a:ext cx="1103791" cy="211521"/>
        </a:xfrm>
        <a:custGeom>
          <a:avLst/>
          <a:gdLst/>
          <a:ahLst/>
          <a:cxnLst/>
          <a:rect l="0" t="0" r="0" b="0"/>
          <a:pathLst>
            <a:path>
              <a:moveTo>
                <a:pt x="0" y="0"/>
              </a:moveTo>
              <a:lnTo>
                <a:pt x="0" y="105760"/>
              </a:lnTo>
              <a:lnTo>
                <a:pt x="1103791" y="105760"/>
              </a:lnTo>
              <a:lnTo>
                <a:pt x="1103791" y="211521"/>
              </a:lnTo>
            </a:path>
          </a:pathLst>
        </a:custGeom>
        <a:noFill/>
        <a:ln w="9525" cap="flat" cmpd="sng" algn="ctr">
          <a:solidFill>
            <a:schemeClr val="dk1">
              <a:shade val="95000"/>
              <a:satMod val="105000"/>
            </a:schemeClr>
          </a:solidFill>
          <a:prstDash val="solid"/>
        </a:ln>
        <a:effectLst/>
      </dsp:spPr>
      <dsp:style>
        <a:lnRef idx="1">
          <a:schemeClr val="dk1"/>
        </a:lnRef>
        <a:fillRef idx="0">
          <a:schemeClr val="dk1"/>
        </a:fillRef>
        <a:effectRef idx="0">
          <a:schemeClr val="dk1"/>
        </a:effectRef>
        <a:fontRef idx="minor">
          <a:schemeClr val="tx1"/>
        </a:fontRef>
      </dsp:style>
    </dsp:sp>
    <dsp:sp modelId="{8C2760BE-D6B0-1E4D-AD4A-505D998193BD}">
      <dsp:nvSpPr>
        <dsp:cNvPr id="0" name=""/>
        <dsp:cNvSpPr/>
      </dsp:nvSpPr>
      <dsp:spPr>
        <a:xfrm>
          <a:off x="8553861" y="6193798"/>
          <a:ext cx="2269976" cy="1161154"/>
        </a:xfrm>
        <a:prstGeom prst="roundRect">
          <a:avLst>
            <a:gd name="adj" fmla="val 10000"/>
          </a:avLst>
        </a:prstGeom>
        <a:solidFill>
          <a:schemeClr val="lt1"/>
        </a:solidFill>
        <a:ln w="3175" cap="flat" cmpd="sng" algn="ctr">
          <a:solidFill>
            <a:schemeClr val="dk1"/>
          </a:solidFill>
          <a:prstDash val="solid"/>
        </a:ln>
        <a:effectLst/>
      </dsp:spPr>
      <dsp:style>
        <a:lnRef idx="2">
          <a:schemeClr val="dk1"/>
        </a:lnRef>
        <a:fillRef idx="1">
          <a:schemeClr val="lt1"/>
        </a:fillRef>
        <a:effectRef idx="0">
          <a:schemeClr val="dk1"/>
        </a:effectRef>
        <a:fontRef idx="minor">
          <a:schemeClr val="dk1"/>
        </a:fontRef>
      </dsp:style>
      <dsp:txBody>
        <a:bodyPr spcFirstLastPara="0" vert="horz" wrap="square" lIns="45720" tIns="45720" rIns="45720" bIns="45720" numCol="1" spcCol="1270" anchor="ctr" anchorCtr="0">
          <a:noAutofit/>
        </a:bodyPr>
        <a:lstStyle/>
        <a:p>
          <a:pPr lvl="0" algn="ctr" defTabSz="533400">
            <a:lnSpc>
              <a:spcPct val="90000"/>
            </a:lnSpc>
            <a:spcBef>
              <a:spcPct val="0"/>
            </a:spcBef>
            <a:spcAft>
              <a:spcPct val="35000"/>
            </a:spcAft>
          </a:pPr>
          <a:r>
            <a:rPr lang="en-US" sz="1200" kern="1200"/>
            <a:t>If no, consider On-Site Community Shared Solar</a:t>
          </a:r>
        </a:p>
      </dsp:txBody>
      <dsp:txXfrm>
        <a:off x="8587870" y="6227807"/>
        <a:ext cx="2201958" cy="1093136"/>
      </dsp:txXfrm>
    </dsp:sp>
    <dsp:sp modelId="{66AAA1D9-375D-3E4C-80AD-2B4481596301}">
      <dsp:nvSpPr>
        <dsp:cNvPr id="0" name=""/>
        <dsp:cNvSpPr/>
      </dsp:nvSpPr>
      <dsp:spPr>
        <a:xfrm>
          <a:off x="7654084" y="3004836"/>
          <a:ext cx="1786806" cy="211521"/>
        </a:xfrm>
        <a:custGeom>
          <a:avLst/>
          <a:gdLst/>
          <a:ahLst/>
          <a:cxnLst/>
          <a:rect l="0" t="0" r="0" b="0"/>
          <a:pathLst>
            <a:path>
              <a:moveTo>
                <a:pt x="0" y="0"/>
              </a:moveTo>
              <a:lnTo>
                <a:pt x="0" y="105760"/>
              </a:lnTo>
              <a:lnTo>
                <a:pt x="1786806" y="105760"/>
              </a:lnTo>
              <a:lnTo>
                <a:pt x="1786806" y="211521"/>
              </a:lnTo>
            </a:path>
          </a:pathLst>
        </a:custGeom>
        <a:noFill/>
        <a:ln w="9525" cap="flat" cmpd="sng" algn="ctr">
          <a:solidFill>
            <a:schemeClr val="tx1"/>
          </a:solidFill>
          <a:prstDash val="solid"/>
        </a:ln>
        <a:effectLst/>
      </dsp:spPr>
      <dsp:style>
        <a:lnRef idx="1">
          <a:scrgbClr r="0" g="0" b="0"/>
        </a:lnRef>
        <a:fillRef idx="0">
          <a:scrgbClr r="0" g="0" b="0"/>
        </a:fillRef>
        <a:effectRef idx="0">
          <a:scrgbClr r="0" g="0" b="0"/>
        </a:effectRef>
        <a:fontRef idx="minor"/>
      </dsp:style>
    </dsp:sp>
    <dsp:sp modelId="{8EE697EB-9F9E-6F4F-8769-E4630405401D}">
      <dsp:nvSpPr>
        <dsp:cNvPr id="0" name=""/>
        <dsp:cNvSpPr/>
      </dsp:nvSpPr>
      <dsp:spPr>
        <a:xfrm>
          <a:off x="8277684" y="3216357"/>
          <a:ext cx="2326413" cy="946153"/>
        </a:xfrm>
        <a:prstGeom prst="roundRect">
          <a:avLst>
            <a:gd name="adj" fmla="val 10000"/>
          </a:avLst>
        </a:prstGeom>
        <a:solidFill>
          <a:schemeClr val="lt1"/>
        </a:solidFill>
        <a:ln w="3175" cap="flat" cmpd="sng" algn="ctr">
          <a:solidFill>
            <a:schemeClr val="tx1"/>
          </a:solidFill>
          <a:prstDash val="solid"/>
        </a:ln>
        <a:effectLst/>
      </dsp:spPr>
      <dsp:style>
        <a:lnRef idx="2">
          <a:schemeClr val="dk1"/>
        </a:lnRef>
        <a:fillRef idx="1">
          <a:schemeClr val="lt1"/>
        </a:fillRef>
        <a:effectRef idx="0">
          <a:schemeClr val="dk1"/>
        </a:effectRef>
        <a:fontRef idx="minor">
          <a:schemeClr val="dk1"/>
        </a:fontRef>
      </dsp:style>
      <dsp:txBody>
        <a:bodyPr spcFirstLastPara="0" vert="horz" wrap="square" lIns="45720" tIns="45720" rIns="45720" bIns="45720" numCol="1" spcCol="1270" anchor="ctr" anchorCtr="0">
          <a:noAutofit/>
        </a:bodyPr>
        <a:lstStyle/>
        <a:p>
          <a:pPr lvl="0" algn="ctr" defTabSz="533400">
            <a:lnSpc>
              <a:spcPct val="90000"/>
            </a:lnSpc>
            <a:spcBef>
              <a:spcPct val="0"/>
            </a:spcBef>
            <a:spcAft>
              <a:spcPct val="35000"/>
            </a:spcAft>
          </a:pPr>
          <a:r>
            <a:rPr lang="en-US" sz="1200" kern="1200"/>
            <a:t>If no, consider Off-Site Community Shared Solar</a:t>
          </a:r>
        </a:p>
      </dsp:txBody>
      <dsp:txXfrm>
        <a:off x="8305396" y="3244069"/>
        <a:ext cx="2270989" cy="890729"/>
      </dsp:txXfrm>
    </dsp:sp>
  </dsp:spTree>
</dsp:drawing>
</file>

<file path=xl/diagrams/layout1.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4">
  <dgm:title val=""/>
  <dgm:desc val=""/>
  <dgm:catLst>
    <dgm:cat type="simple" pri="104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2">
        <a:scrgbClr r="0" g="0" b="0"/>
      </a:effectRef>
      <a:fontRef idx="minor">
        <a:schemeClr val="lt1"/>
      </a:fontRef>
    </dgm:style>
  </dgm:styleLbl>
  <dgm:styleLbl name="parChTrans2D3">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2D4">
    <dgm:scene3d>
      <a:camera prst="orthographicFront"/>
      <a:lightRig rig="threePt" dir="t"/>
    </dgm:scene3d>
    <dgm:sp3d/>
    <dgm:txPr/>
    <dgm:style>
      <a:lnRef idx="1">
        <a:scrgbClr r="0" g="0" b="0"/>
      </a:lnRef>
      <a:fillRef idx="3">
        <a:scrgbClr r="0" g="0" b="0"/>
      </a:fillRef>
      <a:effectRef idx="2">
        <a:scrgbClr r="0" g="0" b="0"/>
      </a:effectRef>
      <a:fontRef idx="minor">
        <a:schemeClr val="lt1"/>
      </a:fontRef>
    </dgm:style>
  </dgm:styleLbl>
  <dgm:styleLbl name="parCh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g"/><Relationship Id="rId31" Type="http://schemas.openxmlformats.org/officeDocument/2006/relationships/image" Target="../media/image31.jpeg"/><Relationship Id="rId4" Type="http://schemas.openxmlformats.org/officeDocument/2006/relationships/image" Target="../media/image4.jp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s>
</file>

<file path=xl/drawings/_rels/drawing2.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drawing1.xml><?xml version="1.0" encoding="utf-8"?>
<xdr:wsDr xmlns:xdr="http://schemas.openxmlformats.org/drawingml/2006/spreadsheetDrawing" xmlns:a="http://schemas.openxmlformats.org/drawingml/2006/main">
  <xdr:twoCellAnchor>
    <xdr:from>
      <xdr:col>5</xdr:col>
      <xdr:colOff>139700</xdr:colOff>
      <xdr:row>5</xdr:row>
      <xdr:rowOff>114299</xdr:rowOff>
    </xdr:from>
    <xdr:to>
      <xdr:col>5</xdr:col>
      <xdr:colOff>2218872</xdr:colOff>
      <xdr:row>5</xdr:row>
      <xdr:rowOff>1816100</xdr:rowOff>
    </xdr:to>
    <xdr:pic>
      <xdr:nvPicPr>
        <xdr:cNvPr id="8" name="Picture 7">
          <a:extLst>
            <a:ext uri="{FF2B5EF4-FFF2-40B4-BE49-F238E27FC236}">
              <a16:creationId xmlns="" xmlns:a16="http://schemas.microsoft.com/office/drawing/2014/main" id="{EBC25892-8335-7B4B-88B6-64532460BAF8}"/>
            </a:ext>
          </a:extLst>
        </xdr:cNvPr>
        <xdr:cNvPicPr>
          <a:picLocks noChangeAspect="1"/>
        </xdr:cNvPicPr>
      </xdr:nvPicPr>
      <xdr:blipFill>
        <a:blip xmlns:r="http://schemas.openxmlformats.org/officeDocument/2006/relationships" r:embed="rId1"/>
        <a:stretch>
          <a:fillRect/>
        </a:stretch>
      </xdr:blipFill>
      <xdr:spPr>
        <a:xfrm>
          <a:off x="10960100" y="2311399"/>
          <a:ext cx="2079172" cy="1701801"/>
        </a:xfrm>
        <a:prstGeom prst="rect">
          <a:avLst/>
        </a:prstGeom>
      </xdr:spPr>
    </xdr:pic>
    <xdr:clientData/>
  </xdr:twoCellAnchor>
  <xdr:twoCellAnchor editAs="oneCell">
    <xdr:from>
      <xdr:col>5</xdr:col>
      <xdr:colOff>139700</xdr:colOff>
      <xdr:row>6</xdr:row>
      <xdr:rowOff>127000</xdr:rowOff>
    </xdr:from>
    <xdr:to>
      <xdr:col>5</xdr:col>
      <xdr:colOff>2234534</xdr:colOff>
      <xdr:row>6</xdr:row>
      <xdr:rowOff>1790700</xdr:rowOff>
    </xdr:to>
    <xdr:pic>
      <xdr:nvPicPr>
        <xdr:cNvPr id="10" name="Picture 9">
          <a:extLst>
            <a:ext uri="{FF2B5EF4-FFF2-40B4-BE49-F238E27FC236}">
              <a16:creationId xmlns="" xmlns:a16="http://schemas.microsoft.com/office/drawing/2014/main" id="{19689F63-E30B-1644-83AB-21F0500E375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392" b="9044"/>
        <a:stretch/>
      </xdr:blipFill>
      <xdr:spPr>
        <a:xfrm>
          <a:off x="10960100" y="4229100"/>
          <a:ext cx="2094834" cy="1663700"/>
        </a:xfrm>
        <a:prstGeom prst="rect">
          <a:avLst/>
        </a:prstGeom>
      </xdr:spPr>
    </xdr:pic>
    <xdr:clientData/>
  </xdr:twoCellAnchor>
  <xdr:twoCellAnchor editAs="oneCell">
    <xdr:from>
      <xdr:col>5</xdr:col>
      <xdr:colOff>127000</xdr:colOff>
      <xdr:row>8</xdr:row>
      <xdr:rowOff>152400</xdr:rowOff>
    </xdr:from>
    <xdr:to>
      <xdr:col>5</xdr:col>
      <xdr:colOff>2226734</xdr:colOff>
      <xdr:row>8</xdr:row>
      <xdr:rowOff>1727200</xdr:rowOff>
    </xdr:to>
    <xdr:pic>
      <xdr:nvPicPr>
        <xdr:cNvPr id="11" name="Picture 10">
          <a:extLst>
            <a:ext uri="{FF2B5EF4-FFF2-40B4-BE49-F238E27FC236}">
              <a16:creationId xmlns="" xmlns:a16="http://schemas.microsoft.com/office/drawing/2014/main" id="{C8BF9C68-EEA2-7A4B-91AE-ABDD82A5F63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947400" y="8064500"/>
          <a:ext cx="2099734" cy="1574800"/>
        </a:xfrm>
        <a:prstGeom prst="rect">
          <a:avLst/>
        </a:prstGeom>
      </xdr:spPr>
    </xdr:pic>
    <xdr:clientData/>
  </xdr:twoCellAnchor>
  <xdr:twoCellAnchor editAs="oneCell">
    <xdr:from>
      <xdr:col>5</xdr:col>
      <xdr:colOff>241300</xdr:colOff>
      <xdr:row>9</xdr:row>
      <xdr:rowOff>12700</xdr:rowOff>
    </xdr:from>
    <xdr:to>
      <xdr:col>5</xdr:col>
      <xdr:colOff>2147176</xdr:colOff>
      <xdr:row>9</xdr:row>
      <xdr:rowOff>1879600</xdr:rowOff>
    </xdr:to>
    <xdr:pic>
      <xdr:nvPicPr>
        <xdr:cNvPr id="12" name="Picture 11">
          <a:extLst>
            <a:ext uri="{FF2B5EF4-FFF2-40B4-BE49-F238E27FC236}">
              <a16:creationId xmlns="" xmlns:a16="http://schemas.microsoft.com/office/drawing/2014/main" id="{92A379D4-043C-B24E-8785-ADF9BD7A2D8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061700" y="9829800"/>
          <a:ext cx="1905876" cy="1866900"/>
        </a:xfrm>
        <a:prstGeom prst="rect">
          <a:avLst/>
        </a:prstGeom>
      </xdr:spPr>
    </xdr:pic>
    <xdr:clientData/>
  </xdr:twoCellAnchor>
  <xdr:twoCellAnchor editAs="oneCell">
    <xdr:from>
      <xdr:col>5</xdr:col>
      <xdr:colOff>317500</xdr:colOff>
      <xdr:row>10</xdr:row>
      <xdr:rowOff>38100</xdr:rowOff>
    </xdr:from>
    <xdr:to>
      <xdr:col>5</xdr:col>
      <xdr:colOff>2148924</xdr:colOff>
      <xdr:row>10</xdr:row>
      <xdr:rowOff>1879600</xdr:rowOff>
    </xdr:to>
    <xdr:pic>
      <xdr:nvPicPr>
        <xdr:cNvPr id="13" name="Picture 12">
          <a:extLst>
            <a:ext uri="{FF2B5EF4-FFF2-40B4-BE49-F238E27FC236}">
              <a16:creationId xmlns="" xmlns:a16="http://schemas.microsoft.com/office/drawing/2014/main" id="{712FA4A3-8483-AC41-AB87-83BAD953935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137900" y="11760200"/>
          <a:ext cx="1831424" cy="1841500"/>
        </a:xfrm>
        <a:prstGeom prst="rect">
          <a:avLst/>
        </a:prstGeom>
      </xdr:spPr>
    </xdr:pic>
    <xdr:clientData/>
  </xdr:twoCellAnchor>
  <xdr:twoCellAnchor editAs="oneCell">
    <xdr:from>
      <xdr:col>5</xdr:col>
      <xdr:colOff>88900</xdr:colOff>
      <xdr:row>12</xdr:row>
      <xdr:rowOff>444500</xdr:rowOff>
    </xdr:from>
    <xdr:to>
      <xdr:col>5</xdr:col>
      <xdr:colOff>2272570</xdr:colOff>
      <xdr:row>12</xdr:row>
      <xdr:rowOff>1558924</xdr:rowOff>
    </xdr:to>
    <xdr:pic>
      <xdr:nvPicPr>
        <xdr:cNvPr id="14" name="Picture 13">
          <a:extLst>
            <a:ext uri="{FF2B5EF4-FFF2-40B4-BE49-F238E27FC236}">
              <a16:creationId xmlns="" xmlns:a16="http://schemas.microsoft.com/office/drawing/2014/main" id="{294242AC-856B-FD4B-B5DD-F27374004E2B}"/>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108" t="40070" r="27993" b="34146"/>
        <a:stretch/>
      </xdr:blipFill>
      <xdr:spPr>
        <a:xfrm>
          <a:off x="10909300" y="15976600"/>
          <a:ext cx="2183670" cy="1114424"/>
        </a:xfrm>
        <a:prstGeom prst="rect">
          <a:avLst/>
        </a:prstGeom>
      </xdr:spPr>
    </xdr:pic>
    <xdr:clientData/>
  </xdr:twoCellAnchor>
  <xdr:twoCellAnchor editAs="oneCell">
    <xdr:from>
      <xdr:col>5</xdr:col>
      <xdr:colOff>139700</xdr:colOff>
      <xdr:row>15</xdr:row>
      <xdr:rowOff>165100</xdr:rowOff>
    </xdr:from>
    <xdr:to>
      <xdr:col>5</xdr:col>
      <xdr:colOff>2222499</xdr:colOff>
      <xdr:row>15</xdr:row>
      <xdr:rowOff>1727200</xdr:rowOff>
    </xdr:to>
    <xdr:pic>
      <xdr:nvPicPr>
        <xdr:cNvPr id="15" name="Picture 14">
          <a:extLst>
            <a:ext uri="{FF2B5EF4-FFF2-40B4-BE49-F238E27FC236}">
              <a16:creationId xmlns="" xmlns:a16="http://schemas.microsoft.com/office/drawing/2014/main" id="{349A0E2E-1013-7447-AE88-D1183034C24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960100" y="21412200"/>
          <a:ext cx="2082799" cy="1562100"/>
        </a:xfrm>
        <a:prstGeom prst="rect">
          <a:avLst/>
        </a:prstGeom>
      </xdr:spPr>
    </xdr:pic>
    <xdr:clientData/>
  </xdr:twoCellAnchor>
  <xdr:twoCellAnchor editAs="oneCell">
    <xdr:from>
      <xdr:col>5</xdr:col>
      <xdr:colOff>165100</xdr:colOff>
      <xdr:row>17</xdr:row>
      <xdr:rowOff>165100</xdr:rowOff>
    </xdr:from>
    <xdr:to>
      <xdr:col>5</xdr:col>
      <xdr:colOff>2193833</xdr:colOff>
      <xdr:row>17</xdr:row>
      <xdr:rowOff>1485900</xdr:rowOff>
    </xdr:to>
    <xdr:pic>
      <xdr:nvPicPr>
        <xdr:cNvPr id="16" name="Picture 15">
          <a:extLst>
            <a:ext uri="{FF2B5EF4-FFF2-40B4-BE49-F238E27FC236}">
              <a16:creationId xmlns="" xmlns:a16="http://schemas.microsoft.com/office/drawing/2014/main" id="{1C443B31-6E4A-EE44-8889-10E6D045B487}"/>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0771" t="33760" r="15909" b="35321"/>
        <a:stretch/>
      </xdr:blipFill>
      <xdr:spPr>
        <a:xfrm>
          <a:off x="10985500" y="25222200"/>
          <a:ext cx="2028733" cy="1320800"/>
        </a:xfrm>
        <a:prstGeom prst="rect">
          <a:avLst/>
        </a:prstGeom>
      </xdr:spPr>
    </xdr:pic>
    <xdr:clientData/>
  </xdr:twoCellAnchor>
  <xdr:twoCellAnchor editAs="oneCell">
    <xdr:from>
      <xdr:col>5</xdr:col>
      <xdr:colOff>1028701</xdr:colOff>
      <xdr:row>22</xdr:row>
      <xdr:rowOff>444500</xdr:rowOff>
    </xdr:from>
    <xdr:to>
      <xdr:col>5</xdr:col>
      <xdr:colOff>2316561</xdr:colOff>
      <xdr:row>22</xdr:row>
      <xdr:rowOff>1511300</xdr:rowOff>
    </xdr:to>
    <xdr:pic>
      <xdr:nvPicPr>
        <xdr:cNvPr id="17" name="Picture 16">
          <a:extLst>
            <a:ext uri="{FF2B5EF4-FFF2-40B4-BE49-F238E27FC236}">
              <a16:creationId xmlns="" xmlns:a16="http://schemas.microsoft.com/office/drawing/2014/main" id="{BF069315-15FF-C44A-AD2E-509EF740BE57}"/>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9403" t="8081" r="21496" b="37690"/>
        <a:stretch/>
      </xdr:blipFill>
      <xdr:spPr>
        <a:xfrm>
          <a:off x="11849101" y="35026600"/>
          <a:ext cx="1287860" cy="1066800"/>
        </a:xfrm>
        <a:prstGeom prst="rect">
          <a:avLst/>
        </a:prstGeom>
      </xdr:spPr>
    </xdr:pic>
    <xdr:clientData/>
  </xdr:twoCellAnchor>
  <xdr:twoCellAnchor editAs="oneCell">
    <xdr:from>
      <xdr:col>5</xdr:col>
      <xdr:colOff>546100</xdr:colOff>
      <xdr:row>30</xdr:row>
      <xdr:rowOff>177800</xdr:rowOff>
    </xdr:from>
    <xdr:to>
      <xdr:col>5</xdr:col>
      <xdr:colOff>1778000</xdr:colOff>
      <xdr:row>30</xdr:row>
      <xdr:rowOff>1795784</xdr:rowOff>
    </xdr:to>
    <xdr:pic>
      <xdr:nvPicPr>
        <xdr:cNvPr id="18" name="Picture 17">
          <a:extLst>
            <a:ext uri="{FF2B5EF4-FFF2-40B4-BE49-F238E27FC236}">
              <a16:creationId xmlns="" xmlns:a16="http://schemas.microsoft.com/office/drawing/2014/main" id="{22B5191B-3AA3-4D47-86C1-E893C0D7FA75}"/>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9623" t="23547" r="35044" b="20294"/>
        <a:stretch/>
      </xdr:blipFill>
      <xdr:spPr>
        <a:xfrm>
          <a:off x="11366500" y="49999900"/>
          <a:ext cx="1231900" cy="1617984"/>
        </a:xfrm>
        <a:prstGeom prst="rect">
          <a:avLst/>
        </a:prstGeom>
      </xdr:spPr>
    </xdr:pic>
    <xdr:clientData/>
  </xdr:twoCellAnchor>
  <xdr:twoCellAnchor editAs="oneCell">
    <xdr:from>
      <xdr:col>5</xdr:col>
      <xdr:colOff>190500</xdr:colOff>
      <xdr:row>31</xdr:row>
      <xdr:rowOff>393703</xdr:rowOff>
    </xdr:from>
    <xdr:to>
      <xdr:col>5</xdr:col>
      <xdr:colOff>2171699</xdr:colOff>
      <xdr:row>31</xdr:row>
      <xdr:rowOff>1567747</xdr:rowOff>
    </xdr:to>
    <xdr:pic>
      <xdr:nvPicPr>
        <xdr:cNvPr id="19" name="Picture 18">
          <a:extLst>
            <a:ext uri="{FF2B5EF4-FFF2-40B4-BE49-F238E27FC236}">
              <a16:creationId xmlns="" xmlns:a16="http://schemas.microsoft.com/office/drawing/2014/main" id="{1D99131C-46F2-4648-9D96-E3AD2EB7B16C}"/>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73586" r="-1" b="40566"/>
        <a:stretch/>
      </xdr:blipFill>
      <xdr:spPr>
        <a:xfrm rot="5400000">
          <a:off x="11414478" y="51717225"/>
          <a:ext cx="1174044" cy="1981199"/>
        </a:xfrm>
        <a:prstGeom prst="rect">
          <a:avLst/>
        </a:prstGeom>
      </xdr:spPr>
    </xdr:pic>
    <xdr:clientData/>
  </xdr:twoCellAnchor>
  <xdr:twoCellAnchor editAs="oneCell">
    <xdr:from>
      <xdr:col>5</xdr:col>
      <xdr:colOff>571500</xdr:colOff>
      <xdr:row>41</xdr:row>
      <xdr:rowOff>152399</xdr:rowOff>
    </xdr:from>
    <xdr:to>
      <xdr:col>5</xdr:col>
      <xdr:colOff>1778000</xdr:colOff>
      <xdr:row>41</xdr:row>
      <xdr:rowOff>1761066</xdr:rowOff>
    </xdr:to>
    <xdr:pic>
      <xdr:nvPicPr>
        <xdr:cNvPr id="20" name="Picture 19">
          <a:extLst>
            <a:ext uri="{FF2B5EF4-FFF2-40B4-BE49-F238E27FC236}">
              <a16:creationId xmlns="" xmlns:a16="http://schemas.microsoft.com/office/drawing/2014/main" id="{BE40B2AF-A2A7-1648-99A8-0960F0B5EDB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391900" y="70929499"/>
          <a:ext cx="1206500" cy="1608667"/>
        </a:xfrm>
        <a:prstGeom prst="rect">
          <a:avLst/>
        </a:prstGeom>
      </xdr:spPr>
    </xdr:pic>
    <xdr:clientData/>
  </xdr:twoCellAnchor>
  <xdr:twoCellAnchor editAs="oneCell">
    <xdr:from>
      <xdr:col>5</xdr:col>
      <xdr:colOff>589845</xdr:colOff>
      <xdr:row>52</xdr:row>
      <xdr:rowOff>136880</xdr:rowOff>
    </xdr:from>
    <xdr:to>
      <xdr:col>5</xdr:col>
      <xdr:colOff>1783645</xdr:colOff>
      <xdr:row>52</xdr:row>
      <xdr:rowOff>1728613</xdr:rowOff>
    </xdr:to>
    <xdr:pic>
      <xdr:nvPicPr>
        <xdr:cNvPr id="21" name="Picture 20">
          <a:extLst>
            <a:ext uri="{FF2B5EF4-FFF2-40B4-BE49-F238E27FC236}">
              <a16:creationId xmlns="" xmlns:a16="http://schemas.microsoft.com/office/drawing/2014/main" id="{EE1CF635-F63F-B147-A6E6-A53DDDDA29E6}"/>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rot="5400000">
          <a:off x="11228211" y="93948958"/>
          <a:ext cx="1591733" cy="1193800"/>
        </a:xfrm>
        <a:prstGeom prst="rect">
          <a:avLst/>
        </a:prstGeom>
      </xdr:spPr>
    </xdr:pic>
    <xdr:clientData/>
  </xdr:twoCellAnchor>
  <xdr:twoCellAnchor editAs="oneCell">
    <xdr:from>
      <xdr:col>5</xdr:col>
      <xdr:colOff>571500</xdr:colOff>
      <xdr:row>58</xdr:row>
      <xdr:rowOff>152399</xdr:rowOff>
    </xdr:from>
    <xdr:to>
      <xdr:col>5</xdr:col>
      <xdr:colOff>1765300</xdr:colOff>
      <xdr:row>58</xdr:row>
      <xdr:rowOff>1744132</xdr:rowOff>
    </xdr:to>
    <xdr:pic>
      <xdr:nvPicPr>
        <xdr:cNvPr id="22" name="Picture 21">
          <a:extLst>
            <a:ext uri="{FF2B5EF4-FFF2-40B4-BE49-F238E27FC236}">
              <a16:creationId xmlns="" xmlns:a16="http://schemas.microsoft.com/office/drawing/2014/main" id="{A455381E-1F4E-384B-A756-48BC4894D6C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1391900" y="105219499"/>
          <a:ext cx="1193800" cy="1591733"/>
        </a:xfrm>
        <a:prstGeom prst="rect">
          <a:avLst/>
        </a:prstGeom>
      </xdr:spPr>
    </xdr:pic>
    <xdr:clientData/>
  </xdr:twoCellAnchor>
  <xdr:twoCellAnchor editAs="oneCell">
    <xdr:from>
      <xdr:col>5</xdr:col>
      <xdr:colOff>76200</xdr:colOff>
      <xdr:row>23</xdr:row>
      <xdr:rowOff>368299</xdr:rowOff>
    </xdr:from>
    <xdr:to>
      <xdr:col>5</xdr:col>
      <xdr:colOff>1042196</xdr:colOff>
      <xdr:row>23</xdr:row>
      <xdr:rowOff>1651000</xdr:rowOff>
    </xdr:to>
    <xdr:pic>
      <xdr:nvPicPr>
        <xdr:cNvPr id="23" name="Picture 22">
          <a:extLst>
            <a:ext uri="{FF2B5EF4-FFF2-40B4-BE49-F238E27FC236}">
              <a16:creationId xmlns="" xmlns:a16="http://schemas.microsoft.com/office/drawing/2014/main" id="{31B7784B-EA7B-9C4B-A38C-CD2A7AB3949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896600" y="36855399"/>
          <a:ext cx="965996" cy="1282701"/>
        </a:xfrm>
        <a:prstGeom prst="rect">
          <a:avLst/>
        </a:prstGeom>
      </xdr:spPr>
    </xdr:pic>
    <xdr:clientData/>
  </xdr:twoCellAnchor>
  <xdr:twoCellAnchor editAs="oneCell">
    <xdr:from>
      <xdr:col>5</xdr:col>
      <xdr:colOff>1104899</xdr:colOff>
      <xdr:row>23</xdr:row>
      <xdr:rowOff>457200</xdr:rowOff>
    </xdr:from>
    <xdr:to>
      <xdr:col>5</xdr:col>
      <xdr:colOff>2314798</xdr:colOff>
      <xdr:row>23</xdr:row>
      <xdr:rowOff>1587500</xdr:rowOff>
    </xdr:to>
    <xdr:pic>
      <xdr:nvPicPr>
        <xdr:cNvPr id="24" name="Picture 23">
          <a:extLst>
            <a:ext uri="{FF2B5EF4-FFF2-40B4-BE49-F238E27FC236}">
              <a16:creationId xmlns="" xmlns:a16="http://schemas.microsoft.com/office/drawing/2014/main" id="{EBA568A2-D21F-2941-8E49-EC34E99BDD53}"/>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9954" t="19700" b="31221"/>
        <a:stretch/>
      </xdr:blipFill>
      <xdr:spPr>
        <a:xfrm>
          <a:off x="11925299" y="36944300"/>
          <a:ext cx="1209899" cy="1130300"/>
        </a:xfrm>
        <a:prstGeom prst="rect">
          <a:avLst/>
        </a:prstGeom>
      </xdr:spPr>
    </xdr:pic>
    <xdr:clientData/>
  </xdr:twoCellAnchor>
  <xdr:twoCellAnchor editAs="oneCell">
    <xdr:from>
      <xdr:col>5</xdr:col>
      <xdr:colOff>63501</xdr:colOff>
      <xdr:row>22</xdr:row>
      <xdr:rowOff>342900</xdr:rowOff>
    </xdr:from>
    <xdr:to>
      <xdr:col>5</xdr:col>
      <xdr:colOff>977901</xdr:colOff>
      <xdr:row>22</xdr:row>
      <xdr:rowOff>1562100</xdr:rowOff>
    </xdr:to>
    <xdr:pic>
      <xdr:nvPicPr>
        <xdr:cNvPr id="25" name="Picture 24">
          <a:extLst>
            <a:ext uri="{FF2B5EF4-FFF2-40B4-BE49-F238E27FC236}">
              <a16:creationId xmlns="" xmlns:a16="http://schemas.microsoft.com/office/drawing/2014/main" id="{31566D3B-9C50-5F45-9D68-2217F701B02A}"/>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883901" y="34925000"/>
          <a:ext cx="914400" cy="1219200"/>
        </a:xfrm>
        <a:prstGeom prst="rect">
          <a:avLst/>
        </a:prstGeom>
      </xdr:spPr>
    </xdr:pic>
    <xdr:clientData/>
  </xdr:twoCellAnchor>
  <xdr:twoCellAnchor editAs="oneCell">
    <xdr:from>
      <xdr:col>5</xdr:col>
      <xdr:colOff>165101</xdr:colOff>
      <xdr:row>26</xdr:row>
      <xdr:rowOff>165101</xdr:rowOff>
    </xdr:from>
    <xdr:to>
      <xdr:col>5</xdr:col>
      <xdr:colOff>2184401</xdr:colOff>
      <xdr:row>26</xdr:row>
      <xdr:rowOff>1679823</xdr:rowOff>
    </xdr:to>
    <xdr:pic>
      <xdr:nvPicPr>
        <xdr:cNvPr id="26" name="Picture 25">
          <a:extLst>
            <a:ext uri="{FF2B5EF4-FFF2-40B4-BE49-F238E27FC236}">
              <a16:creationId xmlns="" xmlns:a16="http://schemas.microsoft.com/office/drawing/2014/main" id="{323A5D3D-BC54-D646-8961-CEC206E8B972}"/>
            </a:ext>
          </a:extLst>
        </xdr:cNvPr>
        <xdr:cNvPicPr>
          <a:picLocks noChangeAspect="1"/>
        </xdr:cNvPicPr>
      </xdr:nvPicPr>
      <xdr:blipFill>
        <a:blip xmlns:r="http://schemas.openxmlformats.org/officeDocument/2006/relationships" r:embed="rId18"/>
        <a:stretch>
          <a:fillRect/>
        </a:stretch>
      </xdr:blipFill>
      <xdr:spPr>
        <a:xfrm>
          <a:off x="10985501" y="42367201"/>
          <a:ext cx="2019300" cy="1514722"/>
        </a:xfrm>
        <a:prstGeom prst="rect">
          <a:avLst/>
        </a:prstGeom>
      </xdr:spPr>
    </xdr:pic>
    <xdr:clientData/>
  </xdr:twoCellAnchor>
  <xdr:twoCellAnchor editAs="oneCell">
    <xdr:from>
      <xdr:col>5</xdr:col>
      <xdr:colOff>571500</xdr:colOff>
      <xdr:row>7</xdr:row>
      <xdr:rowOff>114299</xdr:rowOff>
    </xdr:from>
    <xdr:to>
      <xdr:col>5</xdr:col>
      <xdr:colOff>1803400</xdr:colOff>
      <xdr:row>7</xdr:row>
      <xdr:rowOff>1756566</xdr:rowOff>
    </xdr:to>
    <xdr:pic>
      <xdr:nvPicPr>
        <xdr:cNvPr id="27" name="Picture 26">
          <a:extLst>
            <a:ext uri="{FF2B5EF4-FFF2-40B4-BE49-F238E27FC236}">
              <a16:creationId xmlns="" xmlns:a16="http://schemas.microsoft.com/office/drawing/2014/main" id="{73BCE47A-C322-9347-A2D8-2B65FE949B6D}"/>
            </a:ext>
          </a:extLst>
        </xdr:cNvPr>
        <xdr:cNvPicPr>
          <a:picLocks noChangeAspect="1"/>
        </xdr:cNvPicPr>
      </xdr:nvPicPr>
      <xdr:blipFill>
        <a:blip xmlns:r="http://schemas.openxmlformats.org/officeDocument/2006/relationships" r:embed="rId19"/>
        <a:stretch>
          <a:fillRect/>
        </a:stretch>
      </xdr:blipFill>
      <xdr:spPr>
        <a:xfrm>
          <a:off x="11391900" y="6121399"/>
          <a:ext cx="1231900" cy="1642267"/>
        </a:xfrm>
        <a:prstGeom prst="rect">
          <a:avLst/>
        </a:prstGeom>
      </xdr:spPr>
    </xdr:pic>
    <xdr:clientData/>
  </xdr:twoCellAnchor>
  <xdr:twoCellAnchor editAs="oneCell">
    <xdr:from>
      <xdr:col>5</xdr:col>
      <xdr:colOff>508000</xdr:colOff>
      <xdr:row>18</xdr:row>
      <xdr:rowOff>70556</xdr:rowOff>
    </xdr:from>
    <xdr:to>
      <xdr:col>5</xdr:col>
      <xdr:colOff>1809961</xdr:colOff>
      <xdr:row>18</xdr:row>
      <xdr:rowOff>1806222</xdr:rowOff>
    </xdr:to>
    <xdr:pic>
      <xdr:nvPicPr>
        <xdr:cNvPr id="28" name="Picture 27">
          <a:extLst>
            <a:ext uri="{FF2B5EF4-FFF2-40B4-BE49-F238E27FC236}">
              <a16:creationId xmlns="" xmlns:a16="http://schemas.microsoft.com/office/drawing/2014/main" id="{63F2283B-7DE1-AB41-BD12-F0DBF0601BFC}"/>
            </a:ext>
          </a:extLst>
        </xdr:cNvPr>
        <xdr:cNvPicPr>
          <a:picLocks noChangeAspect="1"/>
        </xdr:cNvPicPr>
      </xdr:nvPicPr>
      <xdr:blipFill>
        <a:blip xmlns:r="http://schemas.openxmlformats.org/officeDocument/2006/relationships" r:embed="rId20"/>
        <a:stretch>
          <a:fillRect/>
        </a:stretch>
      </xdr:blipFill>
      <xdr:spPr>
        <a:xfrm>
          <a:off x="11345333" y="27008667"/>
          <a:ext cx="1301961" cy="1735666"/>
        </a:xfrm>
        <a:prstGeom prst="rect">
          <a:avLst/>
        </a:prstGeom>
      </xdr:spPr>
    </xdr:pic>
    <xdr:clientData/>
  </xdr:twoCellAnchor>
  <xdr:twoCellAnchor editAs="oneCell">
    <xdr:from>
      <xdr:col>5</xdr:col>
      <xdr:colOff>1130476</xdr:colOff>
      <xdr:row>24</xdr:row>
      <xdr:rowOff>434094</xdr:rowOff>
    </xdr:from>
    <xdr:to>
      <xdr:col>5</xdr:col>
      <xdr:colOff>2297289</xdr:colOff>
      <xdr:row>24</xdr:row>
      <xdr:rowOff>1465175</xdr:rowOff>
    </xdr:to>
    <xdr:pic>
      <xdr:nvPicPr>
        <xdr:cNvPr id="29" name="Picture 28">
          <a:extLst>
            <a:ext uri="{FF2B5EF4-FFF2-40B4-BE49-F238E27FC236}">
              <a16:creationId xmlns="" xmlns:a16="http://schemas.microsoft.com/office/drawing/2014/main" id="{98F2AD63-836F-5540-8567-8DDB8DF7C43B}"/>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28363" t="15595"/>
        <a:stretch/>
      </xdr:blipFill>
      <xdr:spPr>
        <a:xfrm>
          <a:off x="11967809" y="38802205"/>
          <a:ext cx="1166813" cy="1031081"/>
        </a:xfrm>
        <a:prstGeom prst="rect">
          <a:avLst/>
        </a:prstGeom>
      </xdr:spPr>
    </xdr:pic>
    <xdr:clientData/>
  </xdr:twoCellAnchor>
  <xdr:twoCellAnchor editAs="oneCell">
    <xdr:from>
      <xdr:col>5</xdr:col>
      <xdr:colOff>56445</xdr:colOff>
      <xdr:row>24</xdr:row>
      <xdr:rowOff>268113</xdr:rowOff>
    </xdr:from>
    <xdr:to>
      <xdr:col>5</xdr:col>
      <xdr:colOff>1072445</xdr:colOff>
      <xdr:row>24</xdr:row>
      <xdr:rowOff>1622779</xdr:rowOff>
    </xdr:to>
    <xdr:pic>
      <xdr:nvPicPr>
        <xdr:cNvPr id="30" name="Picture 29">
          <a:extLst>
            <a:ext uri="{FF2B5EF4-FFF2-40B4-BE49-F238E27FC236}">
              <a16:creationId xmlns="" xmlns:a16="http://schemas.microsoft.com/office/drawing/2014/main" id="{8B058FF5-73AC-D24F-8B68-3499CFA4DD4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893778" y="38636224"/>
          <a:ext cx="1016000" cy="1354666"/>
        </a:xfrm>
        <a:prstGeom prst="rect">
          <a:avLst/>
        </a:prstGeom>
      </xdr:spPr>
    </xdr:pic>
    <xdr:clientData/>
  </xdr:twoCellAnchor>
  <xdr:twoCellAnchor editAs="oneCell">
    <xdr:from>
      <xdr:col>5</xdr:col>
      <xdr:colOff>169332</xdr:colOff>
      <xdr:row>32</xdr:row>
      <xdr:rowOff>183445</xdr:rowOff>
    </xdr:from>
    <xdr:to>
      <xdr:col>5</xdr:col>
      <xdr:colOff>2180322</xdr:colOff>
      <xdr:row>32</xdr:row>
      <xdr:rowOff>1679223</xdr:rowOff>
    </xdr:to>
    <xdr:pic>
      <xdr:nvPicPr>
        <xdr:cNvPr id="31" name="Picture 30" descr="Image result for black epdm roof">
          <a:extLst>
            <a:ext uri="{FF2B5EF4-FFF2-40B4-BE49-F238E27FC236}">
              <a16:creationId xmlns="" xmlns:a16="http://schemas.microsoft.com/office/drawing/2014/main" id="{54B81D82-3432-3946-BE61-400898895D9D}"/>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006665" y="53791556"/>
          <a:ext cx="2010990" cy="14957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155222</xdr:colOff>
      <xdr:row>33</xdr:row>
      <xdr:rowOff>169333</xdr:rowOff>
    </xdr:from>
    <xdr:to>
      <xdr:col>5</xdr:col>
      <xdr:colOff>2175326</xdr:colOff>
      <xdr:row>33</xdr:row>
      <xdr:rowOff>1679222</xdr:rowOff>
    </xdr:to>
    <xdr:pic>
      <xdr:nvPicPr>
        <xdr:cNvPr id="32" name="AlRM7c6nvfM87M:" descr="Image result for high rise with awnings">
          <a:extLst>
            <a:ext uri="{FF2B5EF4-FFF2-40B4-BE49-F238E27FC236}">
              <a16:creationId xmlns="" xmlns:a16="http://schemas.microsoft.com/office/drawing/2014/main" id="{287405DC-5530-7B47-9390-7060A99262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0992555" y="55682444"/>
          <a:ext cx="2020104" cy="1509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70556</xdr:colOff>
      <xdr:row>34</xdr:row>
      <xdr:rowOff>126999</xdr:rowOff>
    </xdr:from>
    <xdr:to>
      <xdr:col>5</xdr:col>
      <xdr:colOff>2293012</xdr:colOff>
      <xdr:row>34</xdr:row>
      <xdr:rowOff>1566332</xdr:rowOff>
    </xdr:to>
    <xdr:pic>
      <xdr:nvPicPr>
        <xdr:cNvPr id="33" name="Picture 32" descr="Image result for combustion equipment venting">
          <a:extLst>
            <a:ext uri="{FF2B5EF4-FFF2-40B4-BE49-F238E27FC236}">
              <a16:creationId xmlns="" xmlns:a16="http://schemas.microsoft.com/office/drawing/2014/main" id="{C6B851BB-2592-A74B-B390-6C37CB97106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907889" y="57545110"/>
          <a:ext cx="2222456" cy="1439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183445</xdr:colOff>
      <xdr:row>35</xdr:row>
      <xdr:rowOff>183445</xdr:rowOff>
    </xdr:from>
    <xdr:to>
      <xdr:col>5</xdr:col>
      <xdr:colOff>2173112</xdr:colOff>
      <xdr:row>35</xdr:row>
      <xdr:rowOff>1670585</xdr:rowOff>
    </xdr:to>
    <xdr:pic>
      <xdr:nvPicPr>
        <xdr:cNvPr id="34" name="F2_VV1ZS505yJM:" descr="Image result for balanced erv">
          <a:extLst>
            <a:ext uri="{FF2B5EF4-FFF2-40B4-BE49-F238E27FC236}">
              <a16:creationId xmlns="" xmlns:a16="http://schemas.microsoft.com/office/drawing/2014/main" id="{71CC6D21-E137-9F4B-9A03-FACF7788B63C}"/>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1020778" y="59506556"/>
          <a:ext cx="1989667" cy="1487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409222</xdr:colOff>
      <xdr:row>36</xdr:row>
      <xdr:rowOff>141110</xdr:rowOff>
    </xdr:from>
    <xdr:to>
      <xdr:col>5</xdr:col>
      <xdr:colOff>1947333</xdr:colOff>
      <xdr:row>36</xdr:row>
      <xdr:rowOff>1767111</xdr:rowOff>
    </xdr:to>
    <xdr:pic>
      <xdr:nvPicPr>
        <xdr:cNvPr id="35" name="Picture 34">
          <a:extLst>
            <a:ext uri="{FF2B5EF4-FFF2-40B4-BE49-F238E27FC236}">
              <a16:creationId xmlns="" xmlns:a16="http://schemas.microsoft.com/office/drawing/2014/main" id="{69616477-4061-4541-B22A-3F6A1F53DB50}"/>
            </a:ext>
          </a:extLst>
        </xdr:cNvPr>
        <xdr:cNvPicPr>
          <a:picLocks noChangeAspect="1"/>
        </xdr:cNvPicPr>
      </xdr:nvPicPr>
      <xdr:blipFill rotWithShape="1">
        <a:blip xmlns:r="http://schemas.openxmlformats.org/officeDocument/2006/relationships" r:embed="rId27" cstate="print">
          <a:extLst>
            <a:ext uri="{28A0092B-C50C-407E-A947-70E740481C1C}">
              <a14:useLocalDpi xmlns:a14="http://schemas.microsoft.com/office/drawing/2010/main" val="0"/>
            </a:ext>
          </a:extLst>
        </a:blip>
        <a:srcRect b="20714"/>
        <a:stretch/>
      </xdr:blipFill>
      <xdr:spPr>
        <a:xfrm>
          <a:off x="11246555" y="61369221"/>
          <a:ext cx="1538111" cy="1626001"/>
        </a:xfrm>
        <a:prstGeom prst="rect">
          <a:avLst/>
        </a:prstGeom>
      </xdr:spPr>
    </xdr:pic>
    <xdr:clientData/>
  </xdr:twoCellAnchor>
  <xdr:twoCellAnchor editAs="oneCell">
    <xdr:from>
      <xdr:col>5</xdr:col>
      <xdr:colOff>183444</xdr:colOff>
      <xdr:row>38</xdr:row>
      <xdr:rowOff>183445</xdr:rowOff>
    </xdr:from>
    <xdr:to>
      <xdr:col>5</xdr:col>
      <xdr:colOff>2187222</xdr:colOff>
      <xdr:row>38</xdr:row>
      <xdr:rowOff>1681132</xdr:rowOff>
    </xdr:to>
    <xdr:pic>
      <xdr:nvPicPr>
        <xdr:cNvPr id="36" name="Picture 35" descr="Image result for backup generator">
          <a:extLst>
            <a:ext uri="{FF2B5EF4-FFF2-40B4-BE49-F238E27FC236}">
              <a16:creationId xmlns="" xmlns:a16="http://schemas.microsoft.com/office/drawing/2014/main" id="{61914FDC-24AD-1945-8D69-2F1A370B05D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1020777" y="65221556"/>
          <a:ext cx="2003778" cy="14976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338667</xdr:colOff>
      <xdr:row>42</xdr:row>
      <xdr:rowOff>84666</xdr:rowOff>
    </xdr:from>
    <xdr:to>
      <xdr:col>5</xdr:col>
      <xdr:colOff>2046112</xdr:colOff>
      <xdr:row>42</xdr:row>
      <xdr:rowOff>1787905</xdr:rowOff>
    </xdr:to>
    <xdr:pic>
      <xdr:nvPicPr>
        <xdr:cNvPr id="37" name="qMhz5CQw_k8AUM:" descr="Image result for collapsible water container">
          <a:extLst>
            <a:ext uri="{FF2B5EF4-FFF2-40B4-BE49-F238E27FC236}">
              <a16:creationId xmlns="" xmlns:a16="http://schemas.microsoft.com/office/drawing/2014/main" id="{382E1921-344A-194D-9EB7-D9D7625C0974}"/>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1176000" y="72742777"/>
          <a:ext cx="1707445" cy="1703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564445</xdr:colOff>
      <xdr:row>54</xdr:row>
      <xdr:rowOff>141112</xdr:rowOff>
    </xdr:from>
    <xdr:to>
      <xdr:col>5</xdr:col>
      <xdr:colOff>1792112</xdr:colOff>
      <xdr:row>54</xdr:row>
      <xdr:rowOff>1767073</xdr:rowOff>
    </xdr:to>
    <xdr:pic>
      <xdr:nvPicPr>
        <xdr:cNvPr id="38" name="iE7IQRmmlP3MVM:" descr="Image result for blower door testing">
          <a:extLst>
            <a:ext uri="{FF2B5EF4-FFF2-40B4-BE49-F238E27FC236}">
              <a16:creationId xmlns="" xmlns:a16="http://schemas.microsoft.com/office/drawing/2014/main" id="{F39CDCFA-15F9-BC45-B58C-6F38136F8531}"/>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401778" y="97564223"/>
          <a:ext cx="1227667" cy="1625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169333</xdr:colOff>
      <xdr:row>56</xdr:row>
      <xdr:rowOff>169333</xdr:rowOff>
    </xdr:from>
    <xdr:to>
      <xdr:col>5</xdr:col>
      <xdr:colOff>2187222</xdr:colOff>
      <xdr:row>56</xdr:row>
      <xdr:rowOff>1677567</xdr:rowOff>
    </xdr:to>
    <xdr:pic>
      <xdr:nvPicPr>
        <xdr:cNvPr id="39" name="Picture 38" descr="Image result for old wood windows">
          <a:extLst>
            <a:ext uri="{FF2B5EF4-FFF2-40B4-BE49-F238E27FC236}">
              <a16:creationId xmlns="" xmlns:a16="http://schemas.microsoft.com/office/drawing/2014/main" id="{BD6F2B2D-6CDA-7C45-A38D-19E267C8A378}"/>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11006666" y="101402444"/>
          <a:ext cx="2017889" cy="1508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142874</xdr:colOff>
      <xdr:row>59</xdr:row>
      <xdr:rowOff>396875</xdr:rowOff>
    </xdr:from>
    <xdr:to>
      <xdr:col>5</xdr:col>
      <xdr:colOff>2233853</xdr:colOff>
      <xdr:row>59</xdr:row>
      <xdr:rowOff>1571625</xdr:rowOff>
    </xdr:to>
    <xdr:pic>
      <xdr:nvPicPr>
        <xdr:cNvPr id="41" name="Picture 40">
          <a:extLst>
            <a:ext uri="{FF2B5EF4-FFF2-40B4-BE49-F238E27FC236}">
              <a16:creationId xmlns="" xmlns:a16="http://schemas.microsoft.com/office/drawing/2014/main" id="{E2FC9F7D-5E37-F440-923A-BDF4D65D3CB4}"/>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a:ext>
          </a:extLst>
        </a:blip>
        <a:stretch>
          <a:fillRect/>
        </a:stretch>
      </xdr:blipFill>
      <xdr:spPr>
        <a:xfrm>
          <a:off x="10953749" y="104362250"/>
          <a:ext cx="2090979" cy="1174750"/>
        </a:xfrm>
        <a:prstGeom prst="rect">
          <a:avLst/>
        </a:prstGeom>
      </xdr:spPr>
    </xdr:pic>
    <xdr:clientData/>
  </xdr:twoCellAnchor>
  <xdr:twoCellAnchor editAs="oneCell">
    <xdr:from>
      <xdr:col>5</xdr:col>
      <xdr:colOff>142875</xdr:colOff>
      <xdr:row>60</xdr:row>
      <xdr:rowOff>238125</xdr:rowOff>
    </xdr:from>
    <xdr:to>
      <xdr:col>5</xdr:col>
      <xdr:colOff>2229840</xdr:colOff>
      <xdr:row>60</xdr:row>
      <xdr:rowOff>1651000</xdr:rowOff>
    </xdr:to>
    <xdr:pic>
      <xdr:nvPicPr>
        <xdr:cNvPr id="43" name="Picture 42" descr="Image result for building battery backup system">
          <a:extLst>
            <a:ext uri="{FF2B5EF4-FFF2-40B4-BE49-F238E27FC236}">
              <a16:creationId xmlns="" xmlns:a16="http://schemas.microsoft.com/office/drawing/2014/main" id="{434D0B25-8CF4-F942-8E21-8BE98C193D8E}"/>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10953750" y="106108500"/>
          <a:ext cx="2086965" cy="1412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193677</xdr:colOff>
      <xdr:row>95</xdr:row>
      <xdr:rowOff>174624</xdr:rowOff>
    </xdr:from>
    <xdr:to>
      <xdr:col>7</xdr:col>
      <xdr:colOff>1079500</xdr:colOff>
      <xdr:row>143</xdr:row>
      <xdr:rowOff>15875</xdr:rowOff>
    </xdr:to>
    <xdr:graphicFrame macro="">
      <xdr:nvGraphicFramePr>
        <xdr:cNvPr id="2" name="Diagram 1">
          <a:extLst>
            <a:ext uri="{FF2B5EF4-FFF2-40B4-BE49-F238E27FC236}">
              <a16:creationId xmlns="" xmlns:a16="http://schemas.microsoft.com/office/drawing/2014/main" id="{00000000-0008-0000-0C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JessicaDarling\AppData\Local\Packages\Microsoft.Office.Desktop_8wekyb3d8bbwe\AC\INetCache\Content.Outlook\E4J7CEWC\Previous\MIT%20LCC_v4_01_DC%20DOEE%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hase/Library/Containers/com.microsoft.Excel/Data/Documents/Macintosh%20HD:Users:chase:Dropbox%20(NEI):NEI-Staff:Clients:Development%20&amp;%20Existing%20Buildings:DC%20DOEE:Resilience%20Assessment%20Tool:Previous:MIT%20LCC_v4_01_DC%20DOEE%20Edi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MIT Maintenance"/>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hyperlink" Target="https://reopt.nrel.gov/too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G22"/>
  <sheetViews>
    <sheetView zoomScaleNormal="100" workbookViewId="0">
      <selection activeCell="D18" sqref="D18"/>
    </sheetView>
  </sheetViews>
  <sheetFormatPr defaultColWidth="10.875" defaultRowHeight="15.75"/>
  <cols>
    <col min="1" max="1" width="2.125" style="10" customWidth="1"/>
    <col min="2" max="2" width="38.375" style="10" customWidth="1"/>
    <col min="3" max="3" width="43.375" style="10" customWidth="1"/>
    <col min="4" max="16384" width="10.875" style="10"/>
  </cols>
  <sheetData>
    <row r="1" spans="2:7">
      <c r="B1" s="22" t="s">
        <v>168</v>
      </c>
    </row>
    <row r="2" spans="2:7">
      <c r="B2" s="45" t="s">
        <v>169</v>
      </c>
    </row>
    <row r="3" spans="2:7">
      <c r="B3" s="24" t="s">
        <v>170</v>
      </c>
    </row>
    <row r="4" spans="2:7" ht="16.5" thickBot="1">
      <c r="B4" s="24"/>
    </row>
    <row r="5" spans="2:7" ht="15.95" customHeight="1">
      <c r="B5" s="20" t="s">
        <v>472</v>
      </c>
      <c r="C5" s="468"/>
      <c r="D5" s="473"/>
      <c r="E5" s="473"/>
      <c r="F5" s="473"/>
      <c r="G5" s="473"/>
    </row>
    <row r="6" spans="2:7" ht="15.95" customHeight="1" thickBot="1">
      <c r="B6" s="21" t="s">
        <v>473</v>
      </c>
      <c r="C6" s="474"/>
      <c r="D6" s="473"/>
      <c r="E6" s="473"/>
      <c r="F6" s="473"/>
      <c r="G6" s="473"/>
    </row>
    <row r="7" spans="2:7" ht="16.5" thickBot="1">
      <c r="B7" s="24"/>
      <c r="D7" s="428"/>
      <c r="E7" s="428"/>
      <c r="F7" s="428"/>
      <c r="G7" s="428"/>
    </row>
    <row r="8" spans="2:7" ht="15.95" customHeight="1">
      <c r="B8" s="20" t="s">
        <v>105</v>
      </c>
      <c r="C8" s="468"/>
      <c r="D8" s="473"/>
      <c r="E8" s="473"/>
      <c r="F8" s="473"/>
      <c r="G8" s="473"/>
    </row>
    <row r="9" spans="2:7" ht="15.95" customHeight="1" thickBot="1">
      <c r="B9" s="21" t="s">
        <v>106</v>
      </c>
      <c r="C9" s="474"/>
      <c r="D9" s="473"/>
      <c r="E9" s="473"/>
      <c r="F9" s="473"/>
      <c r="G9" s="473"/>
    </row>
    <row r="10" spans="2:7" ht="16.5" thickBot="1"/>
    <row r="11" spans="2:7">
      <c r="B11" s="565" t="s">
        <v>504</v>
      </c>
      <c r="C11" s="564"/>
    </row>
    <row r="12" spans="2:7">
      <c r="B12" s="652"/>
      <c r="C12" s="653"/>
    </row>
    <row r="13" spans="2:7">
      <c r="B13" s="654"/>
      <c r="C13" s="655"/>
    </row>
    <row r="14" spans="2:7">
      <c r="B14" s="654"/>
      <c r="C14" s="655"/>
    </row>
    <row r="15" spans="2:7">
      <c r="B15" s="654"/>
      <c r="C15" s="655"/>
    </row>
    <row r="16" spans="2:7">
      <c r="B16" s="654"/>
      <c r="C16" s="655"/>
    </row>
    <row r="17" spans="2:3">
      <c r="B17" s="654"/>
      <c r="C17" s="655"/>
    </row>
    <row r="18" spans="2:3">
      <c r="B18" s="654"/>
      <c r="C18" s="655"/>
    </row>
    <row r="19" spans="2:3">
      <c r="B19" s="654"/>
      <c r="C19" s="655"/>
    </row>
    <row r="20" spans="2:3">
      <c r="B20" s="654"/>
      <c r="C20" s="655"/>
    </row>
    <row r="21" spans="2:3">
      <c r="B21" s="654"/>
      <c r="C21" s="655"/>
    </row>
    <row r="22" spans="2:3" ht="16.5" thickBot="1">
      <c r="B22" s="656"/>
      <c r="C22" s="657"/>
    </row>
  </sheetData>
  <sheetProtection algorithmName="SHA-512" hashValue="mzssOYsNXlswfZqSWyOlCyG5+9fUrrKRav8EmgDsjZxTF/25rySUaaekIYIgfc+aPUlXrxfWLXLtNZvbVWhhOQ==" saltValue="AwQ7VuQf82VT96/zDHPlOg==" spinCount="100000" sheet="1" objects="1" scenarios="1"/>
  <mergeCells count="1">
    <mergeCell ref="B12:C22"/>
  </mergeCells>
  <phoneticPr fontId="5" type="noConversion"/>
  <conditionalFormatting sqref="C8:C9">
    <cfRule type="containsBlanks" dxfId="76" priority="12">
      <formula>LEN(TRIM(C8))=0</formula>
    </cfRule>
  </conditionalFormatting>
  <conditionalFormatting sqref="C5:C6">
    <cfRule type="containsBlanks" dxfId="75" priority="2">
      <formula>LEN(TRIM(C5))=0</formula>
    </cfRule>
  </conditionalFormatting>
  <pageMargins left="0.75" right="0.75" top="1" bottom="1" header="0.5" footer="0.5"/>
  <pageSetup scale="65" fitToHeight="2" orientation="portrait"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4:L76"/>
  <sheetViews>
    <sheetView workbookViewId="0">
      <selection activeCell="K75" sqref="K75"/>
    </sheetView>
  </sheetViews>
  <sheetFormatPr defaultColWidth="10.875" defaultRowHeight="15.75"/>
  <cols>
    <col min="1" max="3" width="10.875" style="26" customWidth="1"/>
    <col min="4" max="16384" width="10.875" style="26"/>
  </cols>
  <sheetData>
    <row r="4" spans="1:12">
      <c r="B4" s="26" t="s">
        <v>104</v>
      </c>
    </row>
    <row r="5" spans="1:12">
      <c r="A5" s="2"/>
      <c r="B5" s="2"/>
      <c r="C5" s="2"/>
    </row>
    <row r="6" spans="1:12">
      <c r="A6" s="27"/>
      <c r="B6" s="26">
        <f>IF('7 - Recommended Strategies'!L6="Yes", 1, 0)</f>
        <v>0</v>
      </c>
      <c r="C6" s="26">
        <f>IF('7 - Recommended Strategies'!U6=0, 1, 0)</f>
        <v>1</v>
      </c>
      <c r="D6" s="26">
        <f>B6+C6</f>
        <v>1</v>
      </c>
      <c r="E6" s="26" t="e">
        <f>IF('7 - Recommended Strategies'!M6=0, 1, 0)</f>
        <v>#N/A</v>
      </c>
      <c r="F6" s="26" t="e">
        <f t="shared" ref="F6:F37" si="0">B6+E6</f>
        <v>#N/A</v>
      </c>
      <c r="G6" s="26">
        <f>IF('7 - Recommended Strategies'!N6=0, 1, 0)</f>
        <v>1</v>
      </c>
      <c r="H6" s="26">
        <f t="shared" ref="H6:H37" si="1">B6+G6</f>
        <v>1</v>
      </c>
      <c r="I6" s="26" t="e">
        <f>IF('7 - Recommended Strategies'!O6=0, 1, 0)</f>
        <v>#N/A</v>
      </c>
      <c r="J6" s="26" t="e">
        <f t="shared" ref="J6:J37" si="2">B6+I6</f>
        <v>#N/A</v>
      </c>
      <c r="K6" s="26">
        <f>IF('7 - Recommended Strategies'!R6=0, 1, 0)</f>
        <v>1</v>
      </c>
      <c r="L6" s="26">
        <f t="shared" ref="L6:L37" si="3">B6+K6</f>
        <v>1</v>
      </c>
    </row>
    <row r="7" spans="1:12">
      <c r="A7" s="27"/>
      <c r="B7" s="26">
        <f>IF('7 - Recommended Strategies'!L7="Yes", 1, 0)</f>
        <v>0</v>
      </c>
      <c r="C7" s="26">
        <f>IF('7 - Recommended Strategies'!U7=0, 1, 0)</f>
        <v>1</v>
      </c>
      <c r="D7" s="26">
        <f t="shared" ref="D7:D70" si="4">B7+C7</f>
        <v>1</v>
      </c>
      <c r="E7" s="26" t="e">
        <f>IF('7 - Recommended Strategies'!M7=0, 1, 0)</f>
        <v>#N/A</v>
      </c>
      <c r="F7" s="26" t="e">
        <f t="shared" si="0"/>
        <v>#N/A</v>
      </c>
      <c r="G7" s="26">
        <f>IF('7 - Recommended Strategies'!N7=0, 1, 0)</f>
        <v>1</v>
      </c>
      <c r="H7" s="26">
        <f t="shared" si="1"/>
        <v>1</v>
      </c>
      <c r="I7" s="26" t="e">
        <f>IF('7 - Recommended Strategies'!O7=0, 1, 0)</f>
        <v>#N/A</v>
      </c>
      <c r="J7" s="26" t="e">
        <f t="shared" si="2"/>
        <v>#N/A</v>
      </c>
      <c r="K7" s="26">
        <f>IF('7 - Recommended Strategies'!R7=0, 1, 0)</f>
        <v>1</v>
      </c>
      <c r="L7" s="26">
        <f t="shared" si="3"/>
        <v>1</v>
      </c>
    </row>
    <row r="8" spans="1:12">
      <c r="A8" s="27"/>
      <c r="B8" s="26">
        <f>IF('7 - Recommended Strategies'!L8="Yes", 1, 0)</f>
        <v>0</v>
      </c>
      <c r="C8" s="26">
        <f>IF('7 - Recommended Strategies'!U8=0, 1, 0)</f>
        <v>1</v>
      </c>
      <c r="D8" s="26">
        <f t="shared" si="4"/>
        <v>1</v>
      </c>
      <c r="E8" s="26" t="e">
        <f>IF('7 - Recommended Strategies'!M8=0, 1, 0)</f>
        <v>#N/A</v>
      </c>
      <c r="F8" s="26" t="e">
        <f t="shared" si="0"/>
        <v>#N/A</v>
      </c>
      <c r="G8" s="26">
        <f>IF('7 - Recommended Strategies'!N8=0, 1, 0)</f>
        <v>1</v>
      </c>
      <c r="H8" s="26">
        <f t="shared" si="1"/>
        <v>1</v>
      </c>
      <c r="I8" s="26" t="e">
        <f>IF('7 - Recommended Strategies'!O8=0, 1, 0)</f>
        <v>#N/A</v>
      </c>
      <c r="J8" s="26" t="e">
        <f t="shared" si="2"/>
        <v>#N/A</v>
      </c>
      <c r="K8" s="26">
        <f>IF('7 - Recommended Strategies'!R8=0, 1, 0)</f>
        <v>1</v>
      </c>
      <c r="L8" s="26">
        <f t="shared" si="3"/>
        <v>1</v>
      </c>
    </row>
    <row r="9" spans="1:12">
      <c r="A9" s="27"/>
      <c r="B9" s="26">
        <f>IF('7 - Recommended Strategies'!L9="Yes", 1, 0)</f>
        <v>0</v>
      </c>
      <c r="C9" s="26">
        <f>IF('7 - Recommended Strategies'!U9=0, 1, 0)</f>
        <v>1</v>
      </c>
      <c r="D9" s="26">
        <f t="shared" si="4"/>
        <v>1</v>
      </c>
      <c r="E9" s="26" t="e">
        <f>IF('7 - Recommended Strategies'!M9=0, 1, 0)</f>
        <v>#N/A</v>
      </c>
      <c r="F9" s="26" t="e">
        <f t="shared" si="0"/>
        <v>#N/A</v>
      </c>
      <c r="G9" s="26">
        <f>IF('7 - Recommended Strategies'!N9=0, 1, 0)</f>
        <v>1</v>
      </c>
      <c r="H9" s="26">
        <f t="shared" si="1"/>
        <v>1</v>
      </c>
      <c r="I9" s="26" t="e">
        <f>IF('7 - Recommended Strategies'!O9=0, 1, 0)</f>
        <v>#N/A</v>
      </c>
      <c r="J9" s="26" t="e">
        <f t="shared" si="2"/>
        <v>#N/A</v>
      </c>
      <c r="K9" s="26">
        <f>IF('7 - Recommended Strategies'!R9=0, 1, 0)</f>
        <v>1</v>
      </c>
      <c r="L9" s="26">
        <f t="shared" si="3"/>
        <v>1</v>
      </c>
    </row>
    <row r="10" spans="1:12">
      <c r="A10" s="27"/>
      <c r="B10" s="26">
        <f>IF('7 - Recommended Strategies'!L10="Yes", 1, 0)</f>
        <v>0</v>
      </c>
      <c r="C10" s="26">
        <f>IF('7 - Recommended Strategies'!U10=0, 1, 0)</f>
        <v>1</v>
      </c>
      <c r="D10" s="26">
        <f t="shared" si="4"/>
        <v>1</v>
      </c>
      <c r="E10" s="26" t="e">
        <f>IF('7 - Recommended Strategies'!M10=0, 1, 0)</f>
        <v>#N/A</v>
      </c>
      <c r="F10" s="26" t="e">
        <f t="shared" si="0"/>
        <v>#N/A</v>
      </c>
      <c r="G10" s="26">
        <f>IF('7 - Recommended Strategies'!N10=0, 1, 0)</f>
        <v>1</v>
      </c>
      <c r="H10" s="26">
        <f t="shared" si="1"/>
        <v>1</v>
      </c>
      <c r="I10" s="26" t="e">
        <f>IF('7 - Recommended Strategies'!O10=0, 1, 0)</f>
        <v>#N/A</v>
      </c>
      <c r="J10" s="26" t="e">
        <f t="shared" si="2"/>
        <v>#N/A</v>
      </c>
      <c r="K10" s="26">
        <f>IF('7 - Recommended Strategies'!R10=0, 1, 0)</f>
        <v>1</v>
      </c>
      <c r="L10" s="26">
        <f t="shared" si="3"/>
        <v>1</v>
      </c>
    </row>
    <row r="11" spans="1:12">
      <c r="A11" s="27"/>
      <c r="B11" s="26">
        <f>IF('7 - Recommended Strategies'!L11="Yes", 1, 0)</f>
        <v>0</v>
      </c>
      <c r="C11" s="26">
        <f>IF('7 - Recommended Strategies'!U11=0, 1, 0)</f>
        <v>1</v>
      </c>
      <c r="D11" s="26">
        <f t="shared" si="4"/>
        <v>1</v>
      </c>
      <c r="E11" s="26" t="e">
        <f>IF('7 - Recommended Strategies'!M11=0, 1, 0)</f>
        <v>#N/A</v>
      </c>
      <c r="F11" s="26" t="e">
        <f t="shared" si="0"/>
        <v>#N/A</v>
      </c>
      <c r="G11" s="26">
        <f>IF('7 - Recommended Strategies'!N11=0, 1, 0)</f>
        <v>1</v>
      </c>
      <c r="H11" s="26">
        <f t="shared" si="1"/>
        <v>1</v>
      </c>
      <c r="I11" s="26" t="e">
        <f>IF('7 - Recommended Strategies'!O11=0, 1, 0)</f>
        <v>#N/A</v>
      </c>
      <c r="J11" s="26" t="e">
        <f t="shared" si="2"/>
        <v>#N/A</v>
      </c>
      <c r="K11" s="26">
        <f>IF('7 - Recommended Strategies'!R11=0, 1, 0)</f>
        <v>1</v>
      </c>
      <c r="L11" s="26">
        <f t="shared" si="3"/>
        <v>1</v>
      </c>
    </row>
    <row r="12" spans="1:12">
      <c r="A12" s="27"/>
      <c r="B12" s="26">
        <f>IF('7 - Recommended Strategies'!L12="Yes", 1, 0)</f>
        <v>0</v>
      </c>
      <c r="C12" s="26">
        <f>IF('7 - Recommended Strategies'!U12=0, 1, 0)</f>
        <v>1</v>
      </c>
      <c r="D12" s="26">
        <f t="shared" si="4"/>
        <v>1</v>
      </c>
      <c r="E12" s="26" t="e">
        <f>IF('7 - Recommended Strategies'!M12=0, 1, 0)</f>
        <v>#N/A</v>
      </c>
      <c r="F12" s="26" t="e">
        <f t="shared" si="0"/>
        <v>#N/A</v>
      </c>
      <c r="G12" s="26">
        <f>IF('7 - Recommended Strategies'!N12=0, 1, 0)</f>
        <v>1</v>
      </c>
      <c r="H12" s="26">
        <f t="shared" si="1"/>
        <v>1</v>
      </c>
      <c r="I12" s="26" t="e">
        <f>IF('7 - Recommended Strategies'!O12=0, 1, 0)</f>
        <v>#N/A</v>
      </c>
      <c r="J12" s="26" t="e">
        <f t="shared" si="2"/>
        <v>#N/A</v>
      </c>
      <c r="K12" s="26">
        <f>IF('7 - Recommended Strategies'!R12=0, 1, 0)</f>
        <v>1</v>
      </c>
      <c r="L12" s="26">
        <f t="shared" si="3"/>
        <v>1</v>
      </c>
    </row>
    <row r="13" spans="1:12">
      <c r="A13" s="27"/>
      <c r="B13" s="26">
        <f>IF('7 - Recommended Strategies'!L13="Yes", 1, 0)</f>
        <v>0</v>
      </c>
      <c r="C13" s="26">
        <f>IF('7 - Recommended Strategies'!U13=0, 1, 0)</f>
        <v>1</v>
      </c>
      <c r="D13" s="26">
        <f t="shared" si="4"/>
        <v>1</v>
      </c>
      <c r="E13" s="26" t="e">
        <f>IF('7 - Recommended Strategies'!M13=0, 1, 0)</f>
        <v>#N/A</v>
      </c>
      <c r="F13" s="26" t="e">
        <f t="shared" si="0"/>
        <v>#N/A</v>
      </c>
      <c r="G13" s="26">
        <f>IF('7 - Recommended Strategies'!N13=0, 1, 0)</f>
        <v>1</v>
      </c>
      <c r="H13" s="26">
        <f t="shared" si="1"/>
        <v>1</v>
      </c>
      <c r="I13" s="26" t="e">
        <f>IF('7 - Recommended Strategies'!O13=0, 1, 0)</f>
        <v>#N/A</v>
      </c>
      <c r="J13" s="26" t="e">
        <f t="shared" si="2"/>
        <v>#N/A</v>
      </c>
      <c r="K13" s="26">
        <f>IF('7 - Recommended Strategies'!R13=0, 1, 0)</f>
        <v>1</v>
      </c>
      <c r="L13" s="26">
        <f t="shared" si="3"/>
        <v>1</v>
      </c>
    </row>
    <row r="14" spans="1:12">
      <c r="A14" s="27"/>
      <c r="B14" s="26">
        <f>IF('7 - Recommended Strategies'!L14="Yes", 1, 0)</f>
        <v>0</v>
      </c>
      <c r="C14" s="26">
        <f>IF('7 - Recommended Strategies'!U14=0, 1, 0)</f>
        <v>1</v>
      </c>
      <c r="D14" s="26">
        <f t="shared" si="4"/>
        <v>1</v>
      </c>
      <c r="E14" s="26" t="e">
        <f>IF('7 - Recommended Strategies'!M14=0, 1, 0)</f>
        <v>#N/A</v>
      </c>
      <c r="F14" s="26" t="e">
        <f t="shared" si="0"/>
        <v>#N/A</v>
      </c>
      <c r="G14" s="26">
        <f>IF('7 - Recommended Strategies'!N14=0, 1, 0)</f>
        <v>1</v>
      </c>
      <c r="H14" s="26">
        <f t="shared" si="1"/>
        <v>1</v>
      </c>
      <c r="I14" s="26" t="e">
        <f>IF('7 - Recommended Strategies'!O14=0, 1, 0)</f>
        <v>#N/A</v>
      </c>
      <c r="J14" s="26" t="e">
        <f t="shared" si="2"/>
        <v>#N/A</v>
      </c>
      <c r="K14" s="26">
        <f>IF('7 - Recommended Strategies'!R14=0, 1, 0)</f>
        <v>1</v>
      </c>
      <c r="L14" s="26">
        <f t="shared" si="3"/>
        <v>1</v>
      </c>
    </row>
    <row r="15" spans="1:12">
      <c r="A15" s="27"/>
      <c r="B15" s="26">
        <f>IF('7 - Recommended Strategies'!L15="Yes", 1, 0)</f>
        <v>0</v>
      </c>
      <c r="C15" s="26">
        <f>IF('7 - Recommended Strategies'!U15=0, 1, 0)</f>
        <v>1</v>
      </c>
      <c r="D15" s="26">
        <f t="shared" si="4"/>
        <v>1</v>
      </c>
      <c r="E15" s="26" t="e">
        <f>IF('7 - Recommended Strategies'!M15=0, 1, 0)</f>
        <v>#N/A</v>
      </c>
      <c r="F15" s="26" t="e">
        <f t="shared" si="0"/>
        <v>#N/A</v>
      </c>
      <c r="G15" s="26">
        <f>IF('7 - Recommended Strategies'!N15=0, 1, 0)</f>
        <v>1</v>
      </c>
      <c r="H15" s="26">
        <f t="shared" si="1"/>
        <v>1</v>
      </c>
      <c r="I15" s="26" t="e">
        <f>IF('7 - Recommended Strategies'!O15=0, 1, 0)</f>
        <v>#N/A</v>
      </c>
      <c r="J15" s="26" t="e">
        <f t="shared" si="2"/>
        <v>#N/A</v>
      </c>
      <c r="K15" s="26">
        <f>IF('7 - Recommended Strategies'!R15=0, 1, 0)</f>
        <v>1</v>
      </c>
      <c r="L15" s="26">
        <f t="shared" si="3"/>
        <v>1</v>
      </c>
    </row>
    <row r="16" spans="1:12">
      <c r="A16" s="27"/>
      <c r="B16" s="26">
        <f>IF('7 - Recommended Strategies'!L16="Yes", 1, 0)</f>
        <v>0</v>
      </c>
      <c r="C16" s="26">
        <f>IF('7 - Recommended Strategies'!U16=0, 1, 0)</f>
        <v>1</v>
      </c>
      <c r="D16" s="26">
        <f t="shared" si="4"/>
        <v>1</v>
      </c>
      <c r="E16" s="26" t="e">
        <f>IF('7 - Recommended Strategies'!M16=0, 1, 0)</f>
        <v>#N/A</v>
      </c>
      <c r="F16" s="26" t="e">
        <f t="shared" si="0"/>
        <v>#N/A</v>
      </c>
      <c r="G16" s="26">
        <f>IF('7 - Recommended Strategies'!N16=0, 1, 0)</f>
        <v>1</v>
      </c>
      <c r="H16" s="26">
        <f t="shared" si="1"/>
        <v>1</v>
      </c>
      <c r="I16" s="26" t="e">
        <f>IF('7 - Recommended Strategies'!O16=0, 1, 0)</f>
        <v>#N/A</v>
      </c>
      <c r="J16" s="26" t="e">
        <f t="shared" si="2"/>
        <v>#N/A</v>
      </c>
      <c r="K16" s="26">
        <f>IF('7 - Recommended Strategies'!R16=0, 1, 0)</f>
        <v>1</v>
      </c>
      <c r="L16" s="26">
        <f t="shared" si="3"/>
        <v>1</v>
      </c>
    </row>
    <row r="17" spans="1:12">
      <c r="A17" s="27"/>
      <c r="B17" s="26">
        <f>IF('7 - Recommended Strategies'!L17="Yes", 1, 0)</f>
        <v>0</v>
      </c>
      <c r="C17" s="26">
        <f>IF('7 - Recommended Strategies'!U17=0, 1, 0)</f>
        <v>1</v>
      </c>
      <c r="D17" s="26">
        <f t="shared" si="4"/>
        <v>1</v>
      </c>
      <c r="E17" s="26" t="e">
        <f>IF('7 - Recommended Strategies'!M17=0, 1, 0)</f>
        <v>#N/A</v>
      </c>
      <c r="F17" s="26" t="e">
        <f t="shared" si="0"/>
        <v>#N/A</v>
      </c>
      <c r="G17" s="26">
        <f>IF('7 - Recommended Strategies'!N17=0, 1, 0)</f>
        <v>1</v>
      </c>
      <c r="H17" s="26">
        <f t="shared" si="1"/>
        <v>1</v>
      </c>
      <c r="I17" s="26" t="e">
        <f>IF('7 - Recommended Strategies'!O17=0, 1, 0)</f>
        <v>#N/A</v>
      </c>
      <c r="J17" s="26" t="e">
        <f t="shared" si="2"/>
        <v>#N/A</v>
      </c>
      <c r="K17" s="26">
        <f>IF('7 - Recommended Strategies'!R17=0, 1, 0)</f>
        <v>1</v>
      </c>
      <c r="L17" s="26">
        <f t="shared" si="3"/>
        <v>1</v>
      </c>
    </row>
    <row r="18" spans="1:12">
      <c r="A18" s="27"/>
      <c r="B18" s="26">
        <f>IF('7 - Recommended Strategies'!L18="Yes", 1, 0)</f>
        <v>0</v>
      </c>
      <c r="C18" s="26">
        <f>IF('7 - Recommended Strategies'!U18=0, 1, 0)</f>
        <v>1</v>
      </c>
      <c r="D18" s="26">
        <f t="shared" si="4"/>
        <v>1</v>
      </c>
      <c r="E18" s="26" t="e">
        <f>IF('7 - Recommended Strategies'!M18=0, 1, 0)</f>
        <v>#N/A</v>
      </c>
      <c r="F18" s="26" t="e">
        <f t="shared" si="0"/>
        <v>#N/A</v>
      </c>
      <c r="G18" s="26">
        <f>IF('7 - Recommended Strategies'!N18=0, 1, 0)</f>
        <v>1</v>
      </c>
      <c r="H18" s="26">
        <f t="shared" si="1"/>
        <v>1</v>
      </c>
      <c r="I18" s="26" t="e">
        <f>IF('7 - Recommended Strategies'!O18=0, 1, 0)</f>
        <v>#N/A</v>
      </c>
      <c r="J18" s="26" t="e">
        <f t="shared" si="2"/>
        <v>#N/A</v>
      </c>
      <c r="K18" s="26">
        <f>IF('7 - Recommended Strategies'!R18=0, 1, 0)</f>
        <v>1</v>
      </c>
      <c r="L18" s="26">
        <f t="shared" si="3"/>
        <v>1</v>
      </c>
    </row>
    <row r="19" spans="1:12">
      <c r="A19" s="27"/>
      <c r="B19" s="26">
        <f>IF('7 - Recommended Strategies'!L19="Yes", 1, 0)</f>
        <v>0</v>
      </c>
      <c r="C19" s="26">
        <f>IF('7 - Recommended Strategies'!U19=0, 1, 0)</f>
        <v>1</v>
      </c>
      <c r="D19" s="26">
        <f t="shared" si="4"/>
        <v>1</v>
      </c>
      <c r="E19" s="26" t="e">
        <f>IF('7 - Recommended Strategies'!M19=0, 1, 0)</f>
        <v>#N/A</v>
      </c>
      <c r="F19" s="26" t="e">
        <f t="shared" si="0"/>
        <v>#N/A</v>
      </c>
      <c r="G19" s="26">
        <f>IF('7 - Recommended Strategies'!N19=0, 1, 0)</f>
        <v>1</v>
      </c>
      <c r="H19" s="26">
        <f t="shared" si="1"/>
        <v>1</v>
      </c>
      <c r="I19" s="26" t="e">
        <f>IF('7 - Recommended Strategies'!O19=0, 1, 0)</f>
        <v>#N/A</v>
      </c>
      <c r="J19" s="26" t="e">
        <f t="shared" si="2"/>
        <v>#N/A</v>
      </c>
      <c r="K19" s="26">
        <f>IF('7 - Recommended Strategies'!R19=0, 1, 0)</f>
        <v>1</v>
      </c>
      <c r="L19" s="26">
        <f t="shared" si="3"/>
        <v>1</v>
      </c>
    </row>
    <row r="20" spans="1:12">
      <c r="A20" s="27"/>
      <c r="B20" s="26">
        <f>IF('7 - Recommended Strategies'!L20="Yes", 1, 0)</f>
        <v>0</v>
      </c>
      <c r="C20" s="26">
        <f>IF('7 - Recommended Strategies'!U20=0, 1, 0)</f>
        <v>1</v>
      </c>
      <c r="D20" s="26">
        <f t="shared" si="4"/>
        <v>1</v>
      </c>
      <c r="E20" s="26" t="e">
        <f>IF('7 - Recommended Strategies'!M20=0, 1, 0)</f>
        <v>#N/A</v>
      </c>
      <c r="F20" s="26" t="e">
        <f t="shared" si="0"/>
        <v>#N/A</v>
      </c>
      <c r="G20" s="26">
        <f>IF('7 - Recommended Strategies'!N20=0, 1, 0)</f>
        <v>1</v>
      </c>
      <c r="H20" s="26">
        <f t="shared" si="1"/>
        <v>1</v>
      </c>
      <c r="I20" s="26" t="e">
        <f>IF('7 - Recommended Strategies'!O20=0, 1, 0)</f>
        <v>#N/A</v>
      </c>
      <c r="J20" s="26" t="e">
        <f t="shared" si="2"/>
        <v>#N/A</v>
      </c>
      <c r="K20" s="26">
        <f>IF('7 - Recommended Strategies'!R20=0, 1, 0)</f>
        <v>1</v>
      </c>
      <c r="L20" s="26">
        <f t="shared" si="3"/>
        <v>1</v>
      </c>
    </row>
    <row r="21" spans="1:12">
      <c r="A21" s="27"/>
      <c r="B21" s="26">
        <f>IF('7 - Recommended Strategies'!L21="Yes", 1, 0)</f>
        <v>0</v>
      </c>
      <c r="C21" s="26">
        <f>IF('7 - Recommended Strategies'!U21=0, 1, 0)</f>
        <v>1</v>
      </c>
      <c r="D21" s="26">
        <f t="shared" si="4"/>
        <v>1</v>
      </c>
      <c r="E21" s="26" t="e">
        <f>IF('7 - Recommended Strategies'!M21=0, 1, 0)</f>
        <v>#N/A</v>
      </c>
      <c r="F21" s="26" t="e">
        <f t="shared" si="0"/>
        <v>#N/A</v>
      </c>
      <c r="G21" s="26">
        <f>IF('7 - Recommended Strategies'!N21=0, 1, 0)</f>
        <v>1</v>
      </c>
      <c r="H21" s="26">
        <f t="shared" si="1"/>
        <v>1</v>
      </c>
      <c r="I21" s="26" t="e">
        <f>IF('7 - Recommended Strategies'!O21=0, 1, 0)</f>
        <v>#N/A</v>
      </c>
      <c r="J21" s="26" t="e">
        <f t="shared" si="2"/>
        <v>#N/A</v>
      </c>
      <c r="K21" s="26">
        <f>IF('7 - Recommended Strategies'!R21=0, 1, 0)</f>
        <v>1</v>
      </c>
      <c r="L21" s="26">
        <f t="shared" si="3"/>
        <v>1</v>
      </c>
    </row>
    <row r="22" spans="1:12">
      <c r="A22" s="27"/>
      <c r="B22" s="26">
        <f>IF('7 - Recommended Strategies'!L22="Yes", 1, 0)</f>
        <v>0</v>
      </c>
      <c r="C22" s="26">
        <f>IF('7 - Recommended Strategies'!U22=0, 1, 0)</f>
        <v>1</v>
      </c>
      <c r="D22" s="26">
        <f t="shared" si="4"/>
        <v>1</v>
      </c>
      <c r="E22" s="26" t="e">
        <f>IF('7 - Recommended Strategies'!M22=0, 1, 0)</f>
        <v>#N/A</v>
      </c>
      <c r="F22" s="26" t="e">
        <f t="shared" si="0"/>
        <v>#N/A</v>
      </c>
      <c r="G22" s="26">
        <f>IF('7 - Recommended Strategies'!N22=0, 1, 0)</f>
        <v>1</v>
      </c>
      <c r="H22" s="26">
        <f t="shared" si="1"/>
        <v>1</v>
      </c>
      <c r="I22" s="26" t="e">
        <f>IF('7 - Recommended Strategies'!O22=0, 1, 0)</f>
        <v>#N/A</v>
      </c>
      <c r="J22" s="26" t="e">
        <f t="shared" si="2"/>
        <v>#N/A</v>
      </c>
      <c r="K22" s="26">
        <f>IF('7 - Recommended Strategies'!R22=0, 1, 0)</f>
        <v>1</v>
      </c>
      <c r="L22" s="26">
        <f t="shared" si="3"/>
        <v>1</v>
      </c>
    </row>
    <row r="23" spans="1:12">
      <c r="A23" s="27"/>
      <c r="B23" s="26">
        <f>IF('7 - Recommended Strategies'!L23="Yes", 1, 0)</f>
        <v>0</v>
      </c>
      <c r="C23" s="26">
        <f>IF('7 - Recommended Strategies'!U23=0, 1, 0)</f>
        <v>1</v>
      </c>
      <c r="D23" s="26">
        <f t="shared" si="4"/>
        <v>1</v>
      </c>
      <c r="E23" s="26" t="e">
        <f>IF('7 - Recommended Strategies'!M23=0, 1, 0)</f>
        <v>#N/A</v>
      </c>
      <c r="F23" s="26" t="e">
        <f t="shared" si="0"/>
        <v>#N/A</v>
      </c>
      <c r="G23" s="26">
        <f>IF('7 - Recommended Strategies'!N23=0, 1, 0)</f>
        <v>1</v>
      </c>
      <c r="H23" s="26">
        <f t="shared" si="1"/>
        <v>1</v>
      </c>
      <c r="I23" s="26" t="e">
        <f>IF('7 - Recommended Strategies'!O23=0, 1, 0)</f>
        <v>#N/A</v>
      </c>
      <c r="J23" s="26" t="e">
        <f t="shared" si="2"/>
        <v>#N/A</v>
      </c>
      <c r="K23" s="26">
        <f>IF('7 - Recommended Strategies'!R23=0, 1, 0)</f>
        <v>1</v>
      </c>
      <c r="L23" s="26">
        <f t="shared" si="3"/>
        <v>1</v>
      </c>
    </row>
    <row r="24" spans="1:12">
      <c r="A24" s="27"/>
      <c r="B24" s="26">
        <f>IF('7 - Recommended Strategies'!L24="Yes", 1, 0)</f>
        <v>0</v>
      </c>
      <c r="C24" s="26">
        <f>IF('7 - Recommended Strategies'!U24=0, 1, 0)</f>
        <v>1</v>
      </c>
      <c r="D24" s="26">
        <f t="shared" si="4"/>
        <v>1</v>
      </c>
      <c r="E24" s="26" t="e">
        <f>IF('7 - Recommended Strategies'!M24=0, 1, 0)</f>
        <v>#N/A</v>
      </c>
      <c r="F24" s="26" t="e">
        <f t="shared" si="0"/>
        <v>#N/A</v>
      </c>
      <c r="G24" s="26">
        <f>IF('7 - Recommended Strategies'!N24=0, 1, 0)</f>
        <v>1</v>
      </c>
      <c r="H24" s="26">
        <f t="shared" si="1"/>
        <v>1</v>
      </c>
      <c r="I24" s="26" t="e">
        <f>IF('7 - Recommended Strategies'!O24=0, 1, 0)</f>
        <v>#N/A</v>
      </c>
      <c r="J24" s="26" t="e">
        <f t="shared" si="2"/>
        <v>#N/A</v>
      </c>
      <c r="K24" s="26">
        <f>IF('7 - Recommended Strategies'!R24=0, 1, 0)</f>
        <v>1</v>
      </c>
      <c r="L24" s="26">
        <f t="shared" si="3"/>
        <v>1</v>
      </c>
    </row>
    <row r="25" spans="1:12">
      <c r="A25" s="27"/>
      <c r="B25" s="26">
        <f>IF('7 - Recommended Strategies'!L25="Yes", 1, 0)</f>
        <v>0</v>
      </c>
      <c r="C25" s="26">
        <f>IF('7 - Recommended Strategies'!U25=0, 1, 0)</f>
        <v>1</v>
      </c>
      <c r="D25" s="26">
        <f t="shared" si="4"/>
        <v>1</v>
      </c>
      <c r="E25" s="26" t="e">
        <f>IF('7 - Recommended Strategies'!M25=0, 1, 0)</f>
        <v>#N/A</v>
      </c>
      <c r="F25" s="26" t="e">
        <f t="shared" si="0"/>
        <v>#N/A</v>
      </c>
      <c r="G25" s="26">
        <f>IF('7 - Recommended Strategies'!N25=0, 1, 0)</f>
        <v>1</v>
      </c>
      <c r="H25" s="26">
        <f t="shared" si="1"/>
        <v>1</v>
      </c>
      <c r="I25" s="26" t="e">
        <f>IF('7 - Recommended Strategies'!O25=0, 1, 0)</f>
        <v>#N/A</v>
      </c>
      <c r="J25" s="26" t="e">
        <f t="shared" si="2"/>
        <v>#N/A</v>
      </c>
      <c r="K25" s="26">
        <f>IF('7 - Recommended Strategies'!R25=0, 1, 0)</f>
        <v>1</v>
      </c>
      <c r="L25" s="26">
        <f t="shared" si="3"/>
        <v>1</v>
      </c>
    </row>
    <row r="26" spans="1:12">
      <c r="A26" s="27"/>
      <c r="B26" s="26">
        <f>IF('7 - Recommended Strategies'!L26="Yes", 1, 0)</f>
        <v>0</v>
      </c>
      <c r="C26" s="26">
        <f>IF('7 - Recommended Strategies'!U26=0, 1, 0)</f>
        <v>1</v>
      </c>
      <c r="D26" s="26">
        <f t="shared" si="4"/>
        <v>1</v>
      </c>
      <c r="E26" s="26" t="e">
        <f>IF('7 - Recommended Strategies'!M26=0, 1, 0)</f>
        <v>#N/A</v>
      </c>
      <c r="F26" s="26" t="e">
        <f t="shared" si="0"/>
        <v>#N/A</v>
      </c>
      <c r="G26" s="26">
        <f>IF('7 - Recommended Strategies'!N26=0, 1, 0)</f>
        <v>1</v>
      </c>
      <c r="H26" s="26">
        <f t="shared" si="1"/>
        <v>1</v>
      </c>
      <c r="I26" s="26" t="e">
        <f>IF('7 - Recommended Strategies'!O26=0, 1, 0)</f>
        <v>#N/A</v>
      </c>
      <c r="J26" s="26" t="e">
        <f t="shared" si="2"/>
        <v>#N/A</v>
      </c>
      <c r="K26" s="26">
        <f>IF('7 - Recommended Strategies'!R26=0, 1, 0)</f>
        <v>1</v>
      </c>
      <c r="L26" s="26">
        <f t="shared" si="3"/>
        <v>1</v>
      </c>
    </row>
    <row r="27" spans="1:12">
      <c r="A27" s="27"/>
      <c r="B27" s="26">
        <f>IF('7 - Recommended Strategies'!L27="Yes", 1, 0)</f>
        <v>0</v>
      </c>
      <c r="C27" s="26">
        <f>IF('7 - Recommended Strategies'!U27=0, 1, 0)</f>
        <v>1</v>
      </c>
      <c r="D27" s="26">
        <f t="shared" si="4"/>
        <v>1</v>
      </c>
      <c r="E27" s="26" t="e">
        <f>IF('7 - Recommended Strategies'!M27=0, 1, 0)</f>
        <v>#N/A</v>
      </c>
      <c r="F27" s="26" t="e">
        <f t="shared" si="0"/>
        <v>#N/A</v>
      </c>
      <c r="G27" s="26">
        <f>IF('7 - Recommended Strategies'!N27=0, 1, 0)</f>
        <v>1</v>
      </c>
      <c r="H27" s="26">
        <f t="shared" si="1"/>
        <v>1</v>
      </c>
      <c r="I27" s="26" t="e">
        <f>IF('7 - Recommended Strategies'!O27=0, 1, 0)</f>
        <v>#N/A</v>
      </c>
      <c r="J27" s="26" t="e">
        <f t="shared" si="2"/>
        <v>#N/A</v>
      </c>
      <c r="K27" s="26">
        <f>IF('7 - Recommended Strategies'!R27=0, 1, 0)</f>
        <v>1</v>
      </c>
      <c r="L27" s="26">
        <f t="shared" si="3"/>
        <v>1</v>
      </c>
    </row>
    <row r="28" spans="1:12">
      <c r="A28" s="27"/>
      <c r="B28" s="26">
        <f>IF('7 - Recommended Strategies'!L28="Yes", 1, 0)</f>
        <v>0</v>
      </c>
      <c r="C28" s="26">
        <f>IF('7 - Recommended Strategies'!U28=0, 1, 0)</f>
        <v>1</v>
      </c>
      <c r="D28" s="26">
        <f t="shared" si="4"/>
        <v>1</v>
      </c>
      <c r="E28" s="26" t="e">
        <f>IF('7 - Recommended Strategies'!M28=0, 1, 0)</f>
        <v>#N/A</v>
      </c>
      <c r="F28" s="26" t="e">
        <f t="shared" si="0"/>
        <v>#N/A</v>
      </c>
      <c r="G28" s="26">
        <f>IF('7 - Recommended Strategies'!N28=0, 1, 0)</f>
        <v>1</v>
      </c>
      <c r="H28" s="26">
        <f t="shared" si="1"/>
        <v>1</v>
      </c>
      <c r="I28" s="26" t="e">
        <f>IF('7 - Recommended Strategies'!O28=0, 1, 0)</f>
        <v>#N/A</v>
      </c>
      <c r="J28" s="26" t="e">
        <f t="shared" si="2"/>
        <v>#N/A</v>
      </c>
      <c r="K28" s="26">
        <f>IF('7 - Recommended Strategies'!R28=0, 1, 0)</f>
        <v>1</v>
      </c>
      <c r="L28" s="26">
        <f t="shared" si="3"/>
        <v>1</v>
      </c>
    </row>
    <row r="29" spans="1:12">
      <c r="A29" s="27"/>
      <c r="B29" s="26">
        <f>IF('7 - Recommended Strategies'!L29="Yes", 1, 0)</f>
        <v>0</v>
      </c>
      <c r="C29" s="26">
        <f>IF('7 - Recommended Strategies'!U29=0, 1, 0)</f>
        <v>1</v>
      </c>
      <c r="D29" s="26">
        <f t="shared" si="4"/>
        <v>1</v>
      </c>
      <c r="E29" s="26" t="e">
        <f>IF('7 - Recommended Strategies'!M29=0, 1, 0)</f>
        <v>#N/A</v>
      </c>
      <c r="F29" s="26" t="e">
        <f t="shared" si="0"/>
        <v>#N/A</v>
      </c>
      <c r="G29" s="26">
        <f>IF('7 - Recommended Strategies'!N29=0, 1, 0)</f>
        <v>1</v>
      </c>
      <c r="H29" s="26">
        <f t="shared" si="1"/>
        <v>1</v>
      </c>
      <c r="I29" s="26" t="e">
        <f>IF('7 - Recommended Strategies'!O29=0, 1, 0)</f>
        <v>#N/A</v>
      </c>
      <c r="J29" s="26" t="e">
        <f t="shared" si="2"/>
        <v>#N/A</v>
      </c>
      <c r="K29" s="26">
        <f>IF('7 - Recommended Strategies'!R29=0, 1, 0)</f>
        <v>1</v>
      </c>
      <c r="L29" s="26">
        <f t="shared" si="3"/>
        <v>1</v>
      </c>
    </row>
    <row r="30" spans="1:12">
      <c r="A30" s="27"/>
      <c r="B30" s="26">
        <f>IF('7 - Recommended Strategies'!L30="Yes", 1, 0)</f>
        <v>0</v>
      </c>
      <c r="C30" s="26">
        <f>IF('7 - Recommended Strategies'!U30=0, 1, 0)</f>
        <v>1</v>
      </c>
      <c r="D30" s="26">
        <f t="shared" si="4"/>
        <v>1</v>
      </c>
      <c r="E30" s="26" t="e">
        <f>IF('7 - Recommended Strategies'!M30=0, 1, 0)</f>
        <v>#N/A</v>
      </c>
      <c r="F30" s="26" t="e">
        <f t="shared" si="0"/>
        <v>#N/A</v>
      </c>
      <c r="G30" s="26">
        <f>IF('7 - Recommended Strategies'!N30=0, 1, 0)</f>
        <v>1</v>
      </c>
      <c r="H30" s="26">
        <f t="shared" si="1"/>
        <v>1</v>
      </c>
      <c r="I30" s="26" t="e">
        <f>IF('7 - Recommended Strategies'!O30=0, 1, 0)</f>
        <v>#N/A</v>
      </c>
      <c r="J30" s="26" t="e">
        <f t="shared" si="2"/>
        <v>#N/A</v>
      </c>
      <c r="K30" s="26">
        <f>IF('7 - Recommended Strategies'!R30=0, 1, 0)</f>
        <v>1</v>
      </c>
      <c r="L30" s="26">
        <f t="shared" si="3"/>
        <v>1</v>
      </c>
    </row>
    <row r="31" spans="1:12">
      <c r="A31" s="27"/>
      <c r="B31" s="26">
        <f>IF('7 - Recommended Strategies'!L31="Yes", 1, 0)</f>
        <v>0</v>
      </c>
      <c r="C31" s="26">
        <f>IF('7 - Recommended Strategies'!U31=0, 1, 0)</f>
        <v>1</v>
      </c>
      <c r="D31" s="26">
        <f t="shared" si="4"/>
        <v>1</v>
      </c>
      <c r="E31" s="26" t="e">
        <f>IF('7 - Recommended Strategies'!M31=0, 1, 0)</f>
        <v>#N/A</v>
      </c>
      <c r="F31" s="26" t="e">
        <f t="shared" si="0"/>
        <v>#N/A</v>
      </c>
      <c r="G31" s="26">
        <f>IF('7 - Recommended Strategies'!N31=0, 1, 0)</f>
        <v>1</v>
      </c>
      <c r="H31" s="26">
        <f t="shared" si="1"/>
        <v>1</v>
      </c>
      <c r="I31" s="26" t="e">
        <f>IF('7 - Recommended Strategies'!O31=0, 1, 0)</f>
        <v>#N/A</v>
      </c>
      <c r="J31" s="26" t="e">
        <f t="shared" si="2"/>
        <v>#N/A</v>
      </c>
      <c r="K31" s="26">
        <f>IF('7 - Recommended Strategies'!R31=0, 1, 0)</f>
        <v>1</v>
      </c>
      <c r="L31" s="26">
        <f t="shared" si="3"/>
        <v>1</v>
      </c>
    </row>
    <row r="32" spans="1:12">
      <c r="A32" s="27"/>
      <c r="B32" s="26">
        <f>IF('7 - Recommended Strategies'!L32="Yes", 1, 0)</f>
        <v>0</v>
      </c>
      <c r="C32" s="26">
        <f>IF('7 - Recommended Strategies'!U32=0, 1, 0)</f>
        <v>1</v>
      </c>
      <c r="D32" s="26">
        <f t="shared" si="4"/>
        <v>1</v>
      </c>
      <c r="E32" s="26" t="e">
        <f>IF('7 - Recommended Strategies'!M32=0, 1, 0)</f>
        <v>#N/A</v>
      </c>
      <c r="F32" s="26" t="e">
        <f t="shared" si="0"/>
        <v>#N/A</v>
      </c>
      <c r="G32" s="26">
        <f>IF('7 - Recommended Strategies'!N32=0, 1, 0)</f>
        <v>1</v>
      </c>
      <c r="H32" s="26">
        <f t="shared" si="1"/>
        <v>1</v>
      </c>
      <c r="I32" s="26" t="e">
        <f>IF('7 - Recommended Strategies'!O32=0, 1, 0)</f>
        <v>#N/A</v>
      </c>
      <c r="J32" s="26" t="e">
        <f t="shared" si="2"/>
        <v>#N/A</v>
      </c>
      <c r="K32" s="26">
        <f>IF('7 - Recommended Strategies'!R32=0, 1, 0)</f>
        <v>1</v>
      </c>
      <c r="L32" s="26">
        <f t="shared" si="3"/>
        <v>1</v>
      </c>
    </row>
    <row r="33" spans="1:12">
      <c r="A33" s="27"/>
      <c r="B33" s="26">
        <f>IF('7 - Recommended Strategies'!L33="Yes", 1, 0)</f>
        <v>0</v>
      </c>
      <c r="C33" s="26">
        <f>IF('7 - Recommended Strategies'!U33=0, 1, 0)</f>
        <v>1</v>
      </c>
      <c r="D33" s="26">
        <f t="shared" si="4"/>
        <v>1</v>
      </c>
      <c r="E33" s="26" t="e">
        <f>IF('7 - Recommended Strategies'!M33=0, 1, 0)</f>
        <v>#N/A</v>
      </c>
      <c r="F33" s="26" t="e">
        <f t="shared" si="0"/>
        <v>#N/A</v>
      </c>
      <c r="G33" s="26">
        <f>IF('7 - Recommended Strategies'!N33=0, 1, 0)</f>
        <v>1</v>
      </c>
      <c r="H33" s="26">
        <f t="shared" si="1"/>
        <v>1</v>
      </c>
      <c r="I33" s="26" t="e">
        <f>IF('7 - Recommended Strategies'!O33=0, 1, 0)</f>
        <v>#N/A</v>
      </c>
      <c r="J33" s="26" t="e">
        <f t="shared" si="2"/>
        <v>#N/A</v>
      </c>
      <c r="K33" s="26">
        <f>IF('7 - Recommended Strategies'!R33=0, 1, 0)</f>
        <v>1</v>
      </c>
      <c r="L33" s="26">
        <f t="shared" si="3"/>
        <v>1</v>
      </c>
    </row>
    <row r="34" spans="1:12">
      <c r="A34" s="27"/>
      <c r="B34" s="26">
        <f>IF('7 - Recommended Strategies'!L34="Yes", 1, 0)</f>
        <v>0</v>
      </c>
      <c r="C34" s="26">
        <f>IF('7 - Recommended Strategies'!U34=0, 1, 0)</f>
        <v>1</v>
      </c>
      <c r="D34" s="26">
        <f t="shared" si="4"/>
        <v>1</v>
      </c>
      <c r="E34" s="26" t="e">
        <f>IF('7 - Recommended Strategies'!M34=0, 1, 0)</f>
        <v>#N/A</v>
      </c>
      <c r="F34" s="26" t="e">
        <f t="shared" si="0"/>
        <v>#N/A</v>
      </c>
      <c r="G34" s="26">
        <f>IF('7 - Recommended Strategies'!N34=0, 1, 0)</f>
        <v>1</v>
      </c>
      <c r="H34" s="26">
        <f t="shared" si="1"/>
        <v>1</v>
      </c>
      <c r="I34" s="26" t="e">
        <f>IF('7 - Recommended Strategies'!O34=0, 1, 0)</f>
        <v>#N/A</v>
      </c>
      <c r="J34" s="26" t="e">
        <f t="shared" si="2"/>
        <v>#N/A</v>
      </c>
      <c r="K34" s="26">
        <f>IF('7 - Recommended Strategies'!R34=0, 1, 0)</f>
        <v>1</v>
      </c>
      <c r="L34" s="26">
        <f t="shared" si="3"/>
        <v>1</v>
      </c>
    </row>
    <row r="35" spans="1:12">
      <c r="A35" s="27"/>
      <c r="B35" s="26">
        <f>IF('7 - Recommended Strategies'!L35="Yes", 1, 0)</f>
        <v>0</v>
      </c>
      <c r="C35" s="26">
        <f>IF('7 - Recommended Strategies'!U35=0, 1, 0)</f>
        <v>1</v>
      </c>
      <c r="D35" s="26">
        <f t="shared" si="4"/>
        <v>1</v>
      </c>
      <c r="E35" s="26" t="e">
        <f>IF('7 - Recommended Strategies'!M35=0, 1, 0)</f>
        <v>#N/A</v>
      </c>
      <c r="F35" s="26" t="e">
        <f t="shared" si="0"/>
        <v>#N/A</v>
      </c>
      <c r="G35" s="26">
        <f>IF('7 - Recommended Strategies'!N35=0, 1, 0)</f>
        <v>1</v>
      </c>
      <c r="H35" s="26">
        <f t="shared" si="1"/>
        <v>1</v>
      </c>
      <c r="I35" s="26" t="e">
        <f>IF('7 - Recommended Strategies'!O35=0, 1, 0)</f>
        <v>#N/A</v>
      </c>
      <c r="J35" s="26" t="e">
        <f t="shared" si="2"/>
        <v>#N/A</v>
      </c>
      <c r="K35" s="26">
        <f>IF('7 - Recommended Strategies'!R35=0, 1, 0)</f>
        <v>1</v>
      </c>
      <c r="L35" s="26">
        <f t="shared" si="3"/>
        <v>1</v>
      </c>
    </row>
    <row r="36" spans="1:12">
      <c r="A36" s="27"/>
      <c r="B36" s="26">
        <f>IF('7 - Recommended Strategies'!L36="Yes", 1, 0)</f>
        <v>0</v>
      </c>
      <c r="C36" s="26">
        <f>IF('7 - Recommended Strategies'!U36=0, 1, 0)</f>
        <v>1</v>
      </c>
      <c r="D36" s="26">
        <f t="shared" si="4"/>
        <v>1</v>
      </c>
      <c r="E36" s="26" t="e">
        <f>IF('7 - Recommended Strategies'!M36=0, 1, 0)</f>
        <v>#N/A</v>
      </c>
      <c r="F36" s="26" t="e">
        <f t="shared" si="0"/>
        <v>#N/A</v>
      </c>
      <c r="G36" s="26">
        <f>IF('7 - Recommended Strategies'!N36=0, 1, 0)</f>
        <v>1</v>
      </c>
      <c r="H36" s="26">
        <f t="shared" si="1"/>
        <v>1</v>
      </c>
      <c r="I36" s="26" t="e">
        <f>IF('7 - Recommended Strategies'!O36=0, 1, 0)</f>
        <v>#N/A</v>
      </c>
      <c r="J36" s="26" t="e">
        <f t="shared" si="2"/>
        <v>#N/A</v>
      </c>
      <c r="K36" s="26">
        <f>IF('7 - Recommended Strategies'!R36=0, 1, 0)</f>
        <v>1</v>
      </c>
      <c r="L36" s="26">
        <f t="shared" si="3"/>
        <v>1</v>
      </c>
    </row>
    <row r="37" spans="1:12">
      <c r="A37" s="27"/>
      <c r="B37" s="26">
        <f>IF('7 - Recommended Strategies'!L37="Yes", 1, 0)</f>
        <v>0</v>
      </c>
      <c r="C37" s="26">
        <f>IF('7 - Recommended Strategies'!U37=0, 1, 0)</f>
        <v>1</v>
      </c>
      <c r="D37" s="26">
        <f t="shared" si="4"/>
        <v>1</v>
      </c>
      <c r="E37" s="26" t="e">
        <f>IF('7 - Recommended Strategies'!M37=0, 1, 0)</f>
        <v>#N/A</v>
      </c>
      <c r="F37" s="26" t="e">
        <f t="shared" si="0"/>
        <v>#N/A</v>
      </c>
      <c r="G37" s="26">
        <f>IF('7 - Recommended Strategies'!N37=0, 1, 0)</f>
        <v>1</v>
      </c>
      <c r="H37" s="26">
        <f t="shared" si="1"/>
        <v>1</v>
      </c>
      <c r="I37" s="26" t="e">
        <f>IF('7 - Recommended Strategies'!O37=0, 1, 0)</f>
        <v>#N/A</v>
      </c>
      <c r="J37" s="26" t="e">
        <f t="shared" si="2"/>
        <v>#N/A</v>
      </c>
      <c r="K37" s="26">
        <f>IF('7 - Recommended Strategies'!R37=0, 1, 0)</f>
        <v>1</v>
      </c>
      <c r="L37" s="26">
        <f t="shared" si="3"/>
        <v>1</v>
      </c>
    </row>
    <row r="38" spans="1:12">
      <c r="A38" s="27"/>
      <c r="B38" s="26">
        <f>IF('7 - Recommended Strategies'!L38="Yes", 1, 0)</f>
        <v>0</v>
      </c>
      <c r="C38" s="26">
        <f>IF('7 - Recommended Strategies'!U38=0, 1, 0)</f>
        <v>1</v>
      </c>
      <c r="D38" s="26">
        <f t="shared" si="4"/>
        <v>1</v>
      </c>
      <c r="E38" s="26" t="e">
        <f>IF('7 - Recommended Strategies'!M38=0, 1, 0)</f>
        <v>#N/A</v>
      </c>
      <c r="F38" s="26" t="e">
        <f t="shared" ref="F38:F69" si="5">B38+E38</f>
        <v>#N/A</v>
      </c>
      <c r="G38" s="26">
        <f>IF('7 - Recommended Strategies'!N38=0, 1, 0)</f>
        <v>1</v>
      </c>
      <c r="H38" s="26">
        <f t="shared" ref="H38:H69" si="6">B38+G38</f>
        <v>1</v>
      </c>
      <c r="I38" s="26" t="e">
        <f>IF('7 - Recommended Strategies'!O38=0, 1, 0)</f>
        <v>#N/A</v>
      </c>
      <c r="J38" s="26" t="e">
        <f t="shared" ref="J38:J69" si="7">B38+I38</f>
        <v>#N/A</v>
      </c>
      <c r="K38" s="26">
        <f>IF('7 - Recommended Strategies'!R38=0, 1, 0)</f>
        <v>1</v>
      </c>
      <c r="L38" s="26">
        <f t="shared" ref="L38:L69" si="8">B38+K38</f>
        <v>1</v>
      </c>
    </row>
    <row r="39" spans="1:12">
      <c r="A39" s="27"/>
      <c r="B39" s="26">
        <f>IF('7 - Recommended Strategies'!L39="Yes", 1, 0)</f>
        <v>0</v>
      </c>
      <c r="C39" s="26">
        <f>IF('7 - Recommended Strategies'!U39=0, 1, 0)</f>
        <v>1</v>
      </c>
      <c r="D39" s="26">
        <f t="shared" si="4"/>
        <v>1</v>
      </c>
      <c r="E39" s="26" t="e">
        <f>IF('7 - Recommended Strategies'!M39=0, 1, 0)</f>
        <v>#N/A</v>
      </c>
      <c r="F39" s="26" t="e">
        <f t="shared" si="5"/>
        <v>#N/A</v>
      </c>
      <c r="G39" s="26">
        <f>IF('7 - Recommended Strategies'!N39=0, 1, 0)</f>
        <v>1</v>
      </c>
      <c r="H39" s="26">
        <f t="shared" si="6"/>
        <v>1</v>
      </c>
      <c r="I39" s="26" t="e">
        <f>IF('7 - Recommended Strategies'!O39=0, 1, 0)</f>
        <v>#N/A</v>
      </c>
      <c r="J39" s="26" t="e">
        <f t="shared" si="7"/>
        <v>#N/A</v>
      </c>
      <c r="K39" s="26">
        <f>IF('7 - Recommended Strategies'!R39=0, 1, 0)</f>
        <v>1</v>
      </c>
      <c r="L39" s="26">
        <f t="shared" si="8"/>
        <v>1</v>
      </c>
    </row>
    <row r="40" spans="1:12">
      <c r="A40" s="27"/>
      <c r="B40" s="26">
        <f>IF('7 - Recommended Strategies'!L40="Yes", 1, 0)</f>
        <v>0</v>
      </c>
      <c r="C40" s="26">
        <f>IF('7 - Recommended Strategies'!U40=0, 1, 0)</f>
        <v>1</v>
      </c>
      <c r="D40" s="26">
        <f t="shared" si="4"/>
        <v>1</v>
      </c>
      <c r="E40" s="26" t="e">
        <f>IF('7 - Recommended Strategies'!M40=0, 1, 0)</f>
        <v>#N/A</v>
      </c>
      <c r="F40" s="26" t="e">
        <f t="shared" si="5"/>
        <v>#N/A</v>
      </c>
      <c r="G40" s="26">
        <f>IF('7 - Recommended Strategies'!N40=0, 1, 0)</f>
        <v>1</v>
      </c>
      <c r="H40" s="26">
        <f t="shared" si="6"/>
        <v>1</v>
      </c>
      <c r="I40" s="26" t="e">
        <f>IF('7 - Recommended Strategies'!O40=0, 1, 0)</f>
        <v>#N/A</v>
      </c>
      <c r="J40" s="26" t="e">
        <f t="shared" si="7"/>
        <v>#N/A</v>
      </c>
      <c r="K40" s="26">
        <f>IF('7 - Recommended Strategies'!R40=0, 1, 0)</f>
        <v>1</v>
      </c>
      <c r="L40" s="26">
        <f t="shared" si="8"/>
        <v>1</v>
      </c>
    </row>
    <row r="41" spans="1:12">
      <c r="A41" s="27"/>
      <c r="B41" s="26">
        <f>IF('7 - Recommended Strategies'!L41="Yes", 1, 0)</f>
        <v>0</v>
      </c>
      <c r="C41" s="26">
        <f>IF('7 - Recommended Strategies'!U41=0, 1, 0)</f>
        <v>1</v>
      </c>
      <c r="D41" s="26">
        <f t="shared" si="4"/>
        <v>1</v>
      </c>
      <c r="E41" s="26" t="e">
        <f>IF('7 - Recommended Strategies'!M41=0, 1, 0)</f>
        <v>#N/A</v>
      </c>
      <c r="F41" s="26" t="e">
        <f t="shared" si="5"/>
        <v>#N/A</v>
      </c>
      <c r="G41" s="26">
        <f>IF('7 - Recommended Strategies'!N41=0, 1, 0)</f>
        <v>1</v>
      </c>
      <c r="H41" s="26">
        <f t="shared" si="6"/>
        <v>1</v>
      </c>
      <c r="I41" s="26" t="e">
        <f>IF('7 - Recommended Strategies'!O41=0, 1, 0)</f>
        <v>#N/A</v>
      </c>
      <c r="J41" s="26" t="e">
        <f t="shared" si="7"/>
        <v>#N/A</v>
      </c>
      <c r="K41" s="26">
        <f>IF('7 - Recommended Strategies'!R41=0, 1, 0)</f>
        <v>1</v>
      </c>
      <c r="L41" s="26">
        <f t="shared" si="8"/>
        <v>1</v>
      </c>
    </row>
    <row r="42" spans="1:12">
      <c r="A42" s="27"/>
      <c r="B42" s="26">
        <f>IF('7 - Recommended Strategies'!L42="Yes", 1, 0)</f>
        <v>0</v>
      </c>
      <c r="C42" s="26">
        <f>IF('7 - Recommended Strategies'!U42=0, 1, 0)</f>
        <v>1</v>
      </c>
      <c r="D42" s="26">
        <f t="shared" si="4"/>
        <v>1</v>
      </c>
      <c r="E42" s="26" t="e">
        <f>IF('7 - Recommended Strategies'!M42=0, 1, 0)</f>
        <v>#N/A</v>
      </c>
      <c r="F42" s="26" t="e">
        <f t="shared" si="5"/>
        <v>#N/A</v>
      </c>
      <c r="G42" s="26">
        <f>IF('7 - Recommended Strategies'!N42=0, 1, 0)</f>
        <v>1</v>
      </c>
      <c r="H42" s="26">
        <f t="shared" si="6"/>
        <v>1</v>
      </c>
      <c r="I42" s="26" t="e">
        <f>IF('7 - Recommended Strategies'!O42=0, 1, 0)</f>
        <v>#N/A</v>
      </c>
      <c r="J42" s="26" t="e">
        <f t="shared" si="7"/>
        <v>#N/A</v>
      </c>
      <c r="K42" s="26">
        <f>IF('7 - Recommended Strategies'!R42=0, 1, 0)</f>
        <v>1</v>
      </c>
      <c r="L42" s="26">
        <f t="shared" si="8"/>
        <v>1</v>
      </c>
    </row>
    <row r="43" spans="1:12">
      <c r="A43" s="27"/>
      <c r="B43" s="26">
        <f>IF('7 - Recommended Strategies'!L43="Yes", 1, 0)</f>
        <v>0</v>
      </c>
      <c r="C43" s="26">
        <f>IF('7 - Recommended Strategies'!U43=0, 1, 0)</f>
        <v>1</v>
      </c>
      <c r="D43" s="26">
        <f t="shared" si="4"/>
        <v>1</v>
      </c>
      <c r="E43" s="26" t="e">
        <f>IF('7 - Recommended Strategies'!M43=0, 1, 0)</f>
        <v>#N/A</v>
      </c>
      <c r="F43" s="26" t="e">
        <f t="shared" si="5"/>
        <v>#N/A</v>
      </c>
      <c r="G43" s="26">
        <f>IF('7 - Recommended Strategies'!N43=0, 1, 0)</f>
        <v>1</v>
      </c>
      <c r="H43" s="26">
        <f t="shared" si="6"/>
        <v>1</v>
      </c>
      <c r="I43" s="26" t="e">
        <f>IF('7 - Recommended Strategies'!O43=0, 1, 0)</f>
        <v>#N/A</v>
      </c>
      <c r="J43" s="26" t="e">
        <f t="shared" si="7"/>
        <v>#N/A</v>
      </c>
      <c r="K43" s="26">
        <f>IF('7 - Recommended Strategies'!R43=0, 1, 0)</f>
        <v>1</v>
      </c>
      <c r="L43" s="26">
        <f t="shared" si="8"/>
        <v>1</v>
      </c>
    </row>
    <row r="44" spans="1:12">
      <c r="A44" s="27"/>
      <c r="B44" s="26">
        <f>IF('7 - Recommended Strategies'!L44="Yes", 1, 0)</f>
        <v>0</v>
      </c>
      <c r="C44" s="26">
        <f>IF('7 - Recommended Strategies'!U44=0, 1, 0)</f>
        <v>1</v>
      </c>
      <c r="D44" s="26">
        <f t="shared" si="4"/>
        <v>1</v>
      </c>
      <c r="E44" s="26" t="e">
        <f>IF('7 - Recommended Strategies'!M44=0, 1, 0)</f>
        <v>#N/A</v>
      </c>
      <c r="F44" s="26" t="e">
        <f t="shared" si="5"/>
        <v>#N/A</v>
      </c>
      <c r="G44" s="26">
        <f>IF('7 - Recommended Strategies'!N44=0, 1, 0)</f>
        <v>1</v>
      </c>
      <c r="H44" s="26">
        <f t="shared" si="6"/>
        <v>1</v>
      </c>
      <c r="I44" s="26" t="e">
        <f>IF('7 - Recommended Strategies'!O44=0, 1, 0)</f>
        <v>#N/A</v>
      </c>
      <c r="J44" s="26" t="e">
        <f t="shared" si="7"/>
        <v>#N/A</v>
      </c>
      <c r="K44" s="26">
        <f>IF('7 - Recommended Strategies'!R44=0, 1, 0)</f>
        <v>1</v>
      </c>
      <c r="L44" s="26">
        <f t="shared" si="8"/>
        <v>1</v>
      </c>
    </row>
    <row r="45" spans="1:12">
      <c r="A45" s="27"/>
      <c r="B45" s="26">
        <f>IF('7 - Recommended Strategies'!L45="Yes", 1, 0)</f>
        <v>0</v>
      </c>
      <c r="C45" s="26">
        <f>IF('7 - Recommended Strategies'!U45=0, 1, 0)</f>
        <v>1</v>
      </c>
      <c r="D45" s="26">
        <f t="shared" si="4"/>
        <v>1</v>
      </c>
      <c r="E45" s="26" t="e">
        <f>IF('7 - Recommended Strategies'!M45=0, 1, 0)</f>
        <v>#N/A</v>
      </c>
      <c r="F45" s="26" t="e">
        <f t="shared" si="5"/>
        <v>#N/A</v>
      </c>
      <c r="G45" s="26">
        <f>IF('7 - Recommended Strategies'!N45=0, 1, 0)</f>
        <v>1</v>
      </c>
      <c r="H45" s="26">
        <f t="shared" si="6"/>
        <v>1</v>
      </c>
      <c r="I45" s="26" t="e">
        <f>IF('7 - Recommended Strategies'!O45=0, 1, 0)</f>
        <v>#N/A</v>
      </c>
      <c r="J45" s="26" t="e">
        <f t="shared" si="7"/>
        <v>#N/A</v>
      </c>
      <c r="K45" s="26">
        <f>IF('7 - Recommended Strategies'!R45=0, 1, 0)</f>
        <v>1</v>
      </c>
      <c r="L45" s="26">
        <f t="shared" si="8"/>
        <v>1</v>
      </c>
    </row>
    <row r="46" spans="1:12">
      <c r="A46" s="27"/>
      <c r="B46" s="26">
        <f>IF('7 - Recommended Strategies'!L46="Yes", 1, 0)</f>
        <v>0</v>
      </c>
      <c r="C46" s="26">
        <f>IF('7 - Recommended Strategies'!U46=0, 1, 0)</f>
        <v>1</v>
      </c>
      <c r="D46" s="26">
        <f t="shared" si="4"/>
        <v>1</v>
      </c>
      <c r="E46" s="26" t="e">
        <f>IF('7 - Recommended Strategies'!M46=0, 1, 0)</f>
        <v>#N/A</v>
      </c>
      <c r="F46" s="26" t="e">
        <f t="shared" si="5"/>
        <v>#N/A</v>
      </c>
      <c r="G46" s="26">
        <f>IF('7 - Recommended Strategies'!N46=0, 1, 0)</f>
        <v>1</v>
      </c>
      <c r="H46" s="26">
        <f t="shared" si="6"/>
        <v>1</v>
      </c>
      <c r="I46" s="26" t="e">
        <f>IF('7 - Recommended Strategies'!O46=0, 1, 0)</f>
        <v>#N/A</v>
      </c>
      <c r="J46" s="26" t="e">
        <f t="shared" si="7"/>
        <v>#N/A</v>
      </c>
      <c r="K46" s="26">
        <f>IF('7 - Recommended Strategies'!R46=0, 1, 0)</f>
        <v>1</v>
      </c>
      <c r="L46" s="26">
        <f t="shared" si="8"/>
        <v>1</v>
      </c>
    </row>
    <row r="47" spans="1:12">
      <c r="A47" s="27"/>
      <c r="B47" s="26">
        <f>IF('7 - Recommended Strategies'!L47="Yes", 1, 0)</f>
        <v>0</v>
      </c>
      <c r="C47" s="26">
        <f>IF('7 - Recommended Strategies'!U47=0, 1, 0)</f>
        <v>1</v>
      </c>
      <c r="D47" s="26">
        <f t="shared" si="4"/>
        <v>1</v>
      </c>
      <c r="E47" s="26" t="e">
        <f>IF('7 - Recommended Strategies'!M47=0, 1, 0)</f>
        <v>#N/A</v>
      </c>
      <c r="F47" s="26" t="e">
        <f t="shared" si="5"/>
        <v>#N/A</v>
      </c>
      <c r="G47" s="26">
        <f>IF('7 - Recommended Strategies'!N47=0, 1, 0)</f>
        <v>1</v>
      </c>
      <c r="H47" s="26">
        <f t="shared" si="6"/>
        <v>1</v>
      </c>
      <c r="I47" s="26" t="e">
        <f>IF('7 - Recommended Strategies'!O47=0, 1, 0)</f>
        <v>#N/A</v>
      </c>
      <c r="J47" s="26" t="e">
        <f t="shared" si="7"/>
        <v>#N/A</v>
      </c>
      <c r="K47" s="26">
        <f>IF('7 - Recommended Strategies'!R47=0, 1, 0)</f>
        <v>1</v>
      </c>
      <c r="L47" s="26">
        <f t="shared" si="8"/>
        <v>1</v>
      </c>
    </row>
    <row r="48" spans="1:12">
      <c r="A48" s="27"/>
      <c r="B48" s="26">
        <f>IF('7 - Recommended Strategies'!L48="Yes", 1, 0)</f>
        <v>0</v>
      </c>
      <c r="C48" s="26">
        <f>IF('7 - Recommended Strategies'!U48=0, 1, 0)</f>
        <v>1</v>
      </c>
      <c r="D48" s="26">
        <f t="shared" si="4"/>
        <v>1</v>
      </c>
      <c r="E48" s="26" t="e">
        <f>IF('7 - Recommended Strategies'!M48=0, 1, 0)</f>
        <v>#N/A</v>
      </c>
      <c r="F48" s="26" t="e">
        <f t="shared" si="5"/>
        <v>#N/A</v>
      </c>
      <c r="G48" s="26">
        <f>IF('7 - Recommended Strategies'!N48=0, 1, 0)</f>
        <v>1</v>
      </c>
      <c r="H48" s="26">
        <f t="shared" si="6"/>
        <v>1</v>
      </c>
      <c r="I48" s="26" t="e">
        <f>IF('7 - Recommended Strategies'!O48=0, 1, 0)</f>
        <v>#N/A</v>
      </c>
      <c r="J48" s="26" t="e">
        <f t="shared" si="7"/>
        <v>#N/A</v>
      </c>
      <c r="K48" s="26">
        <f>IF('7 - Recommended Strategies'!R48=0, 1, 0)</f>
        <v>1</v>
      </c>
      <c r="L48" s="26">
        <f t="shared" si="8"/>
        <v>1</v>
      </c>
    </row>
    <row r="49" spans="1:12">
      <c r="A49" s="27"/>
      <c r="B49" s="26">
        <f>IF('7 - Recommended Strategies'!L49="Yes", 1, 0)</f>
        <v>0</v>
      </c>
      <c r="C49" s="26">
        <f>IF('7 - Recommended Strategies'!U49=0, 1, 0)</f>
        <v>1</v>
      </c>
      <c r="D49" s="26">
        <f t="shared" si="4"/>
        <v>1</v>
      </c>
      <c r="E49" s="26" t="e">
        <f>IF('7 - Recommended Strategies'!M49=0, 1, 0)</f>
        <v>#N/A</v>
      </c>
      <c r="F49" s="26" t="e">
        <f t="shared" si="5"/>
        <v>#N/A</v>
      </c>
      <c r="G49" s="26">
        <f>IF('7 - Recommended Strategies'!N49=0, 1, 0)</f>
        <v>1</v>
      </c>
      <c r="H49" s="26">
        <f t="shared" si="6"/>
        <v>1</v>
      </c>
      <c r="I49" s="26" t="e">
        <f>IF('7 - Recommended Strategies'!O49=0, 1, 0)</f>
        <v>#N/A</v>
      </c>
      <c r="J49" s="26" t="e">
        <f t="shared" si="7"/>
        <v>#N/A</v>
      </c>
      <c r="K49" s="26">
        <f>IF('7 - Recommended Strategies'!R49=0, 1, 0)</f>
        <v>1</v>
      </c>
      <c r="L49" s="26">
        <f t="shared" si="8"/>
        <v>1</v>
      </c>
    </row>
    <row r="50" spans="1:12">
      <c r="A50" s="27"/>
      <c r="B50" s="26">
        <f>IF('7 - Recommended Strategies'!L50="Yes", 1, 0)</f>
        <v>0</v>
      </c>
      <c r="C50" s="26">
        <f>IF('7 - Recommended Strategies'!U50=0, 1, 0)</f>
        <v>1</v>
      </c>
      <c r="D50" s="26">
        <f t="shared" si="4"/>
        <v>1</v>
      </c>
      <c r="E50" s="26" t="e">
        <f>IF('7 - Recommended Strategies'!M50=0, 1, 0)</f>
        <v>#N/A</v>
      </c>
      <c r="F50" s="26" t="e">
        <f t="shared" si="5"/>
        <v>#N/A</v>
      </c>
      <c r="G50" s="26">
        <f>IF('7 - Recommended Strategies'!N50=0, 1, 0)</f>
        <v>1</v>
      </c>
      <c r="H50" s="26">
        <f t="shared" si="6"/>
        <v>1</v>
      </c>
      <c r="I50" s="26" t="e">
        <f>IF('7 - Recommended Strategies'!O50=0, 1, 0)</f>
        <v>#N/A</v>
      </c>
      <c r="J50" s="26" t="e">
        <f t="shared" si="7"/>
        <v>#N/A</v>
      </c>
      <c r="K50" s="26">
        <f>IF('7 - Recommended Strategies'!R50=0, 1, 0)</f>
        <v>1</v>
      </c>
      <c r="L50" s="26">
        <f t="shared" si="8"/>
        <v>1</v>
      </c>
    </row>
    <row r="51" spans="1:12">
      <c r="A51" s="27"/>
      <c r="B51" s="26">
        <f>IF('7 - Recommended Strategies'!L51="Yes", 1, 0)</f>
        <v>0</v>
      </c>
      <c r="C51" s="26">
        <f>IF('7 - Recommended Strategies'!U51=0, 1, 0)</f>
        <v>1</v>
      </c>
      <c r="D51" s="26">
        <f t="shared" si="4"/>
        <v>1</v>
      </c>
      <c r="E51" s="26" t="e">
        <f>IF('7 - Recommended Strategies'!M51=0, 1, 0)</f>
        <v>#N/A</v>
      </c>
      <c r="F51" s="26" t="e">
        <f t="shared" si="5"/>
        <v>#N/A</v>
      </c>
      <c r="G51" s="26">
        <f>IF('7 - Recommended Strategies'!N51=0, 1, 0)</f>
        <v>1</v>
      </c>
      <c r="H51" s="26">
        <f t="shared" si="6"/>
        <v>1</v>
      </c>
      <c r="I51" s="26" t="e">
        <f>IF('7 - Recommended Strategies'!O51=0, 1, 0)</f>
        <v>#N/A</v>
      </c>
      <c r="J51" s="26" t="e">
        <f t="shared" si="7"/>
        <v>#N/A</v>
      </c>
      <c r="K51" s="26">
        <f>IF('7 - Recommended Strategies'!R51=0, 1, 0)</f>
        <v>1</v>
      </c>
      <c r="L51" s="26">
        <f t="shared" si="8"/>
        <v>1</v>
      </c>
    </row>
    <row r="52" spans="1:12">
      <c r="A52" s="27"/>
      <c r="B52" s="26">
        <f>IF('7 - Recommended Strategies'!L52="Yes", 1, 0)</f>
        <v>0</v>
      </c>
      <c r="C52" s="26">
        <f>IF('7 - Recommended Strategies'!U52=0, 1, 0)</f>
        <v>1</v>
      </c>
      <c r="D52" s="26">
        <f t="shared" si="4"/>
        <v>1</v>
      </c>
      <c r="E52" s="26" t="e">
        <f>IF('7 - Recommended Strategies'!M52=0, 1, 0)</f>
        <v>#N/A</v>
      </c>
      <c r="F52" s="26" t="e">
        <f t="shared" si="5"/>
        <v>#N/A</v>
      </c>
      <c r="G52" s="26">
        <f>IF('7 - Recommended Strategies'!N52=0, 1, 0)</f>
        <v>1</v>
      </c>
      <c r="H52" s="26">
        <f t="shared" si="6"/>
        <v>1</v>
      </c>
      <c r="I52" s="26" t="e">
        <f>IF('7 - Recommended Strategies'!O52=0, 1, 0)</f>
        <v>#N/A</v>
      </c>
      <c r="J52" s="26" t="e">
        <f t="shared" si="7"/>
        <v>#N/A</v>
      </c>
      <c r="K52" s="26">
        <f>IF('7 - Recommended Strategies'!R52=0, 1, 0)</f>
        <v>1</v>
      </c>
      <c r="L52" s="26">
        <f t="shared" si="8"/>
        <v>1</v>
      </c>
    </row>
    <row r="53" spans="1:12">
      <c r="A53" s="27"/>
      <c r="B53" s="26">
        <f>IF('7 - Recommended Strategies'!L53="Yes", 1, 0)</f>
        <v>0</v>
      </c>
      <c r="C53" s="26">
        <f>IF('7 - Recommended Strategies'!U53=0, 1, 0)</f>
        <v>1</v>
      </c>
      <c r="D53" s="26">
        <f t="shared" si="4"/>
        <v>1</v>
      </c>
      <c r="E53" s="26" t="e">
        <f>IF('7 - Recommended Strategies'!M53=0, 1, 0)</f>
        <v>#N/A</v>
      </c>
      <c r="F53" s="26" t="e">
        <f t="shared" si="5"/>
        <v>#N/A</v>
      </c>
      <c r="G53" s="26">
        <f>IF('7 - Recommended Strategies'!N53=0, 1, 0)</f>
        <v>1</v>
      </c>
      <c r="H53" s="26">
        <f t="shared" si="6"/>
        <v>1</v>
      </c>
      <c r="I53" s="26" t="e">
        <f>IF('7 - Recommended Strategies'!O53=0, 1, 0)</f>
        <v>#N/A</v>
      </c>
      <c r="J53" s="26" t="e">
        <f t="shared" si="7"/>
        <v>#N/A</v>
      </c>
      <c r="K53" s="26">
        <f>IF('7 - Recommended Strategies'!R53=0, 1, 0)</f>
        <v>1</v>
      </c>
      <c r="L53" s="26">
        <f t="shared" si="8"/>
        <v>1</v>
      </c>
    </row>
    <row r="54" spans="1:12">
      <c r="A54" s="27"/>
      <c r="B54" s="26">
        <f>IF('7 - Recommended Strategies'!L54="Yes", 1, 0)</f>
        <v>0</v>
      </c>
      <c r="C54" s="26">
        <f>IF('7 - Recommended Strategies'!U54=0, 1, 0)</f>
        <v>1</v>
      </c>
      <c r="D54" s="26">
        <f t="shared" si="4"/>
        <v>1</v>
      </c>
      <c r="E54" s="26" t="e">
        <f>IF('7 - Recommended Strategies'!M54=0, 1, 0)</f>
        <v>#N/A</v>
      </c>
      <c r="F54" s="26" t="e">
        <f t="shared" si="5"/>
        <v>#N/A</v>
      </c>
      <c r="G54" s="26">
        <f>IF('7 - Recommended Strategies'!N54=0, 1, 0)</f>
        <v>1</v>
      </c>
      <c r="H54" s="26">
        <f t="shared" si="6"/>
        <v>1</v>
      </c>
      <c r="I54" s="26" t="e">
        <f>IF('7 - Recommended Strategies'!O54=0, 1, 0)</f>
        <v>#N/A</v>
      </c>
      <c r="J54" s="26" t="e">
        <f t="shared" si="7"/>
        <v>#N/A</v>
      </c>
      <c r="K54" s="26">
        <f>IF('7 - Recommended Strategies'!R54=0, 1, 0)</f>
        <v>1</v>
      </c>
      <c r="L54" s="26">
        <f t="shared" si="8"/>
        <v>1</v>
      </c>
    </row>
    <row r="55" spans="1:12">
      <c r="A55" s="27"/>
      <c r="B55" s="26">
        <f>IF('7 - Recommended Strategies'!L55="Yes", 1, 0)</f>
        <v>0</v>
      </c>
      <c r="C55" s="26">
        <f>IF('7 - Recommended Strategies'!U55=0, 1, 0)</f>
        <v>1</v>
      </c>
      <c r="D55" s="26">
        <f t="shared" si="4"/>
        <v>1</v>
      </c>
      <c r="E55" s="26" t="e">
        <f>IF('7 - Recommended Strategies'!M55=0, 1, 0)</f>
        <v>#N/A</v>
      </c>
      <c r="F55" s="26" t="e">
        <f t="shared" si="5"/>
        <v>#N/A</v>
      </c>
      <c r="G55" s="26">
        <f>IF('7 - Recommended Strategies'!N55=0, 1, 0)</f>
        <v>1</v>
      </c>
      <c r="H55" s="26">
        <f t="shared" si="6"/>
        <v>1</v>
      </c>
      <c r="I55" s="26" t="e">
        <f>IF('7 - Recommended Strategies'!O55=0, 1, 0)</f>
        <v>#N/A</v>
      </c>
      <c r="J55" s="26" t="e">
        <f t="shared" si="7"/>
        <v>#N/A</v>
      </c>
      <c r="K55" s="26">
        <f>IF('7 - Recommended Strategies'!R55=0, 1, 0)</f>
        <v>1</v>
      </c>
      <c r="L55" s="26">
        <f t="shared" si="8"/>
        <v>1</v>
      </c>
    </row>
    <row r="56" spans="1:12">
      <c r="A56" s="27"/>
      <c r="B56" s="26">
        <f>IF('7 - Recommended Strategies'!L56="Yes", 1, 0)</f>
        <v>0</v>
      </c>
      <c r="C56" s="26">
        <f>IF('7 - Recommended Strategies'!U56=0, 1, 0)</f>
        <v>1</v>
      </c>
      <c r="D56" s="26">
        <f t="shared" si="4"/>
        <v>1</v>
      </c>
      <c r="E56" s="26" t="e">
        <f>IF('7 - Recommended Strategies'!M56=0, 1, 0)</f>
        <v>#N/A</v>
      </c>
      <c r="F56" s="26" t="e">
        <f t="shared" si="5"/>
        <v>#N/A</v>
      </c>
      <c r="G56" s="26">
        <f>IF('7 - Recommended Strategies'!N56=0, 1, 0)</f>
        <v>1</v>
      </c>
      <c r="H56" s="26">
        <f t="shared" si="6"/>
        <v>1</v>
      </c>
      <c r="I56" s="26" t="e">
        <f>IF('7 - Recommended Strategies'!O56=0, 1, 0)</f>
        <v>#N/A</v>
      </c>
      <c r="J56" s="26" t="e">
        <f t="shared" si="7"/>
        <v>#N/A</v>
      </c>
      <c r="K56" s="26">
        <f>IF('7 - Recommended Strategies'!R56=0, 1, 0)</f>
        <v>1</v>
      </c>
      <c r="L56" s="26">
        <f t="shared" si="8"/>
        <v>1</v>
      </c>
    </row>
    <row r="57" spans="1:12">
      <c r="A57" s="27"/>
      <c r="B57" s="26">
        <f>IF('7 - Recommended Strategies'!L57="Yes", 1, 0)</f>
        <v>0</v>
      </c>
      <c r="C57" s="26">
        <f>IF('7 - Recommended Strategies'!U57=0, 1, 0)</f>
        <v>1</v>
      </c>
      <c r="D57" s="26">
        <f t="shared" si="4"/>
        <v>1</v>
      </c>
      <c r="E57" s="26" t="e">
        <f>IF('7 - Recommended Strategies'!M57=0, 1, 0)</f>
        <v>#N/A</v>
      </c>
      <c r="F57" s="26" t="e">
        <f t="shared" si="5"/>
        <v>#N/A</v>
      </c>
      <c r="G57" s="26">
        <f>IF('7 - Recommended Strategies'!N57=0, 1, 0)</f>
        <v>1</v>
      </c>
      <c r="H57" s="26">
        <f t="shared" si="6"/>
        <v>1</v>
      </c>
      <c r="I57" s="26" t="e">
        <f>IF('7 - Recommended Strategies'!O57=0, 1, 0)</f>
        <v>#N/A</v>
      </c>
      <c r="J57" s="26" t="e">
        <f t="shared" si="7"/>
        <v>#N/A</v>
      </c>
      <c r="K57" s="26">
        <f>IF('7 - Recommended Strategies'!R57=0, 1, 0)</f>
        <v>1</v>
      </c>
      <c r="L57" s="26">
        <f t="shared" si="8"/>
        <v>1</v>
      </c>
    </row>
    <row r="58" spans="1:12">
      <c r="A58" s="27"/>
      <c r="B58" s="26">
        <f>IF('7 - Recommended Strategies'!L58="Yes", 1, 0)</f>
        <v>0</v>
      </c>
      <c r="C58" s="26">
        <f>IF('7 - Recommended Strategies'!U58=0, 1, 0)</f>
        <v>1</v>
      </c>
      <c r="D58" s="26">
        <f t="shared" si="4"/>
        <v>1</v>
      </c>
      <c r="E58" s="26" t="e">
        <f>IF('7 - Recommended Strategies'!M58=0, 1, 0)</f>
        <v>#N/A</v>
      </c>
      <c r="F58" s="26" t="e">
        <f t="shared" si="5"/>
        <v>#N/A</v>
      </c>
      <c r="G58" s="26">
        <f>IF('7 - Recommended Strategies'!N58=0, 1, 0)</f>
        <v>1</v>
      </c>
      <c r="H58" s="26">
        <f t="shared" si="6"/>
        <v>1</v>
      </c>
      <c r="I58" s="26" t="e">
        <f>IF('7 - Recommended Strategies'!O58=0, 1, 0)</f>
        <v>#N/A</v>
      </c>
      <c r="J58" s="26" t="e">
        <f t="shared" si="7"/>
        <v>#N/A</v>
      </c>
      <c r="K58" s="26">
        <f>IF('7 - Recommended Strategies'!R58=0, 1, 0)</f>
        <v>1</v>
      </c>
      <c r="L58" s="26">
        <f t="shared" si="8"/>
        <v>1</v>
      </c>
    </row>
    <row r="59" spans="1:12">
      <c r="A59" s="27"/>
      <c r="B59" s="26">
        <f>IF('7 - Recommended Strategies'!L59="Yes", 1, 0)</f>
        <v>0</v>
      </c>
      <c r="C59" s="26">
        <f>IF('7 - Recommended Strategies'!U59=0, 1, 0)</f>
        <v>1</v>
      </c>
      <c r="D59" s="26">
        <f t="shared" si="4"/>
        <v>1</v>
      </c>
      <c r="E59" s="26" t="e">
        <f>IF('7 - Recommended Strategies'!M59=0, 1, 0)</f>
        <v>#N/A</v>
      </c>
      <c r="F59" s="26" t="e">
        <f t="shared" si="5"/>
        <v>#N/A</v>
      </c>
      <c r="G59" s="26">
        <f>IF('7 - Recommended Strategies'!N59=0, 1, 0)</f>
        <v>1</v>
      </c>
      <c r="H59" s="26">
        <f t="shared" si="6"/>
        <v>1</v>
      </c>
      <c r="I59" s="26" t="e">
        <f>IF('7 - Recommended Strategies'!O59=0, 1, 0)</f>
        <v>#N/A</v>
      </c>
      <c r="J59" s="26" t="e">
        <f t="shared" si="7"/>
        <v>#N/A</v>
      </c>
      <c r="K59" s="26">
        <f>IF('7 - Recommended Strategies'!R59=0, 1, 0)</f>
        <v>1</v>
      </c>
      <c r="L59" s="26">
        <f t="shared" si="8"/>
        <v>1</v>
      </c>
    </row>
    <row r="60" spans="1:12">
      <c r="A60" s="27"/>
      <c r="B60" s="26">
        <f>IF('7 - Recommended Strategies'!L60="Yes", 1, 0)</f>
        <v>0</v>
      </c>
      <c r="C60" s="26">
        <f>IF('7 - Recommended Strategies'!U60=0, 1, 0)</f>
        <v>1</v>
      </c>
      <c r="D60" s="26">
        <f t="shared" si="4"/>
        <v>1</v>
      </c>
      <c r="E60" s="26" t="e">
        <f>IF('7 - Recommended Strategies'!M60=0, 1, 0)</f>
        <v>#N/A</v>
      </c>
      <c r="F60" s="26" t="e">
        <f t="shared" si="5"/>
        <v>#N/A</v>
      </c>
      <c r="G60" s="26">
        <f>IF('7 - Recommended Strategies'!N60=0, 1, 0)</f>
        <v>1</v>
      </c>
      <c r="H60" s="26">
        <f t="shared" si="6"/>
        <v>1</v>
      </c>
      <c r="I60" s="26" t="e">
        <f>IF('7 - Recommended Strategies'!O60=0, 1, 0)</f>
        <v>#N/A</v>
      </c>
      <c r="J60" s="26" t="e">
        <f t="shared" si="7"/>
        <v>#N/A</v>
      </c>
      <c r="K60" s="26">
        <f>IF('7 - Recommended Strategies'!R60=0, 1, 0)</f>
        <v>1</v>
      </c>
      <c r="L60" s="26">
        <f t="shared" si="8"/>
        <v>1</v>
      </c>
    </row>
    <row r="61" spans="1:12">
      <c r="A61" s="27"/>
      <c r="B61" s="26">
        <f>IF('7 - Recommended Strategies'!L61="Yes", 1, 0)</f>
        <v>0</v>
      </c>
      <c r="C61" s="26">
        <f>IF('7 - Recommended Strategies'!U61=0, 1, 0)</f>
        <v>1</v>
      </c>
      <c r="D61" s="26">
        <f t="shared" si="4"/>
        <v>1</v>
      </c>
      <c r="E61" s="26" t="e">
        <f>IF('7 - Recommended Strategies'!M61=0, 1, 0)</f>
        <v>#N/A</v>
      </c>
      <c r="F61" s="26" t="e">
        <f t="shared" si="5"/>
        <v>#N/A</v>
      </c>
      <c r="G61" s="26">
        <f>IF('7 - Recommended Strategies'!N61=0, 1, 0)</f>
        <v>1</v>
      </c>
      <c r="H61" s="26">
        <f t="shared" si="6"/>
        <v>1</v>
      </c>
      <c r="I61" s="26" t="e">
        <f>IF('7 - Recommended Strategies'!O61=0, 1, 0)</f>
        <v>#N/A</v>
      </c>
      <c r="J61" s="26" t="e">
        <f t="shared" si="7"/>
        <v>#N/A</v>
      </c>
      <c r="K61" s="26">
        <f>IF('7 - Recommended Strategies'!R61=0, 1, 0)</f>
        <v>1</v>
      </c>
      <c r="L61" s="26">
        <f t="shared" si="8"/>
        <v>1</v>
      </c>
    </row>
    <row r="62" spans="1:12">
      <c r="A62" s="27"/>
      <c r="B62" s="26">
        <f>IF('7 - Recommended Strategies'!L62="Yes", 1, 0)</f>
        <v>0</v>
      </c>
      <c r="C62" s="26">
        <f>IF('7 - Recommended Strategies'!U62=0, 1, 0)</f>
        <v>1</v>
      </c>
      <c r="D62" s="26">
        <f t="shared" si="4"/>
        <v>1</v>
      </c>
      <c r="E62" s="26" t="e">
        <f>IF('7 - Recommended Strategies'!M62=0, 1, 0)</f>
        <v>#N/A</v>
      </c>
      <c r="F62" s="26" t="e">
        <f t="shared" si="5"/>
        <v>#N/A</v>
      </c>
      <c r="G62" s="26">
        <f>IF('7 - Recommended Strategies'!N62=0, 1, 0)</f>
        <v>1</v>
      </c>
      <c r="H62" s="26">
        <f t="shared" si="6"/>
        <v>1</v>
      </c>
      <c r="I62" s="26" t="e">
        <f>IF('7 - Recommended Strategies'!O62=0, 1, 0)</f>
        <v>#N/A</v>
      </c>
      <c r="J62" s="26" t="e">
        <f t="shared" si="7"/>
        <v>#N/A</v>
      </c>
      <c r="K62" s="26">
        <f>IF('7 - Recommended Strategies'!R62=0, 1, 0)</f>
        <v>1</v>
      </c>
      <c r="L62" s="26">
        <f t="shared" si="8"/>
        <v>1</v>
      </c>
    </row>
    <row r="63" spans="1:12">
      <c r="A63" s="27"/>
      <c r="B63" s="26">
        <f>IF('7 - Recommended Strategies'!L63="Yes", 1, 0)</f>
        <v>0</v>
      </c>
      <c r="C63" s="26">
        <f>IF('7 - Recommended Strategies'!U63=0, 1, 0)</f>
        <v>1</v>
      </c>
      <c r="D63" s="26">
        <f t="shared" si="4"/>
        <v>1</v>
      </c>
      <c r="E63" s="26" t="e">
        <f>IF('7 - Recommended Strategies'!M63=0, 1, 0)</f>
        <v>#N/A</v>
      </c>
      <c r="F63" s="26" t="e">
        <f t="shared" si="5"/>
        <v>#N/A</v>
      </c>
      <c r="G63" s="26">
        <f>IF('7 - Recommended Strategies'!N63=0, 1, 0)</f>
        <v>1</v>
      </c>
      <c r="H63" s="26">
        <f t="shared" si="6"/>
        <v>1</v>
      </c>
      <c r="I63" s="26" t="e">
        <f>IF('7 - Recommended Strategies'!O63=0, 1, 0)</f>
        <v>#N/A</v>
      </c>
      <c r="J63" s="26" t="e">
        <f t="shared" si="7"/>
        <v>#N/A</v>
      </c>
      <c r="K63" s="26">
        <f>IF('7 - Recommended Strategies'!R63=0, 1, 0)</f>
        <v>1</v>
      </c>
      <c r="L63" s="26">
        <f t="shared" si="8"/>
        <v>1</v>
      </c>
    </row>
    <row r="64" spans="1:12">
      <c r="A64" s="27"/>
      <c r="B64" s="26">
        <f>IF('7 - Recommended Strategies'!L64="Yes", 1, 0)</f>
        <v>0</v>
      </c>
      <c r="C64" s="26">
        <f>IF('7 - Recommended Strategies'!U64=0, 1, 0)</f>
        <v>1</v>
      </c>
      <c r="D64" s="26">
        <f t="shared" si="4"/>
        <v>1</v>
      </c>
      <c r="E64" s="26" t="e">
        <f>IF('7 - Recommended Strategies'!M64=0, 1, 0)</f>
        <v>#N/A</v>
      </c>
      <c r="F64" s="26" t="e">
        <f t="shared" si="5"/>
        <v>#N/A</v>
      </c>
      <c r="G64" s="26">
        <f>IF('7 - Recommended Strategies'!N64=0, 1, 0)</f>
        <v>1</v>
      </c>
      <c r="H64" s="26">
        <f t="shared" si="6"/>
        <v>1</v>
      </c>
      <c r="I64" s="26" t="e">
        <f>IF('7 - Recommended Strategies'!O64=0, 1, 0)</f>
        <v>#N/A</v>
      </c>
      <c r="J64" s="26" t="e">
        <f t="shared" si="7"/>
        <v>#N/A</v>
      </c>
      <c r="K64" s="26">
        <f>IF('7 - Recommended Strategies'!R64=0, 1, 0)</f>
        <v>1</v>
      </c>
      <c r="L64" s="26">
        <f t="shared" si="8"/>
        <v>1</v>
      </c>
    </row>
    <row r="65" spans="1:12">
      <c r="A65" s="27"/>
      <c r="B65" s="26">
        <f>IF('7 - Recommended Strategies'!L65="Yes", 1, 0)</f>
        <v>0</v>
      </c>
      <c r="C65" s="26">
        <f>IF('7 - Recommended Strategies'!U65=0, 1, 0)</f>
        <v>1</v>
      </c>
      <c r="D65" s="26">
        <f t="shared" si="4"/>
        <v>1</v>
      </c>
      <c r="E65" s="26" t="e">
        <f>IF('7 - Recommended Strategies'!M65=0, 1, 0)</f>
        <v>#N/A</v>
      </c>
      <c r="F65" s="26" t="e">
        <f t="shared" si="5"/>
        <v>#N/A</v>
      </c>
      <c r="G65" s="26">
        <f>IF('7 - Recommended Strategies'!N65=0, 1, 0)</f>
        <v>1</v>
      </c>
      <c r="H65" s="26">
        <f t="shared" si="6"/>
        <v>1</v>
      </c>
      <c r="I65" s="26" t="e">
        <f>IF('7 - Recommended Strategies'!O65=0, 1, 0)</f>
        <v>#N/A</v>
      </c>
      <c r="J65" s="26" t="e">
        <f t="shared" si="7"/>
        <v>#N/A</v>
      </c>
      <c r="K65" s="26">
        <f>IF('7 - Recommended Strategies'!R65=0, 1, 0)</f>
        <v>1</v>
      </c>
      <c r="L65" s="26">
        <f t="shared" si="8"/>
        <v>1</v>
      </c>
    </row>
    <row r="66" spans="1:12">
      <c r="A66" s="27"/>
      <c r="B66" s="26">
        <f>IF('7 - Recommended Strategies'!L66="Yes", 1, 0)</f>
        <v>0</v>
      </c>
      <c r="C66" s="26">
        <f>IF('7 - Recommended Strategies'!U66=0, 1, 0)</f>
        <v>1</v>
      </c>
      <c r="D66" s="26">
        <f t="shared" si="4"/>
        <v>1</v>
      </c>
      <c r="E66" s="26" t="e">
        <f>IF('7 - Recommended Strategies'!M66=0, 1, 0)</f>
        <v>#N/A</v>
      </c>
      <c r="F66" s="26" t="e">
        <f t="shared" si="5"/>
        <v>#N/A</v>
      </c>
      <c r="G66" s="26">
        <f>IF('7 - Recommended Strategies'!N66=0, 1, 0)</f>
        <v>1</v>
      </c>
      <c r="H66" s="26">
        <f t="shared" si="6"/>
        <v>1</v>
      </c>
      <c r="I66" s="26" t="e">
        <f>IF('7 - Recommended Strategies'!O66=0, 1, 0)</f>
        <v>#N/A</v>
      </c>
      <c r="J66" s="26" t="e">
        <f t="shared" si="7"/>
        <v>#N/A</v>
      </c>
      <c r="K66" s="26">
        <f>IF('7 - Recommended Strategies'!R66=0, 1, 0)</f>
        <v>1</v>
      </c>
      <c r="L66" s="26">
        <f t="shared" si="8"/>
        <v>1</v>
      </c>
    </row>
    <row r="67" spans="1:12">
      <c r="A67" s="27"/>
      <c r="B67" s="26">
        <f>IF('7 - Recommended Strategies'!L67="Yes", 1, 0)</f>
        <v>0</v>
      </c>
      <c r="C67" s="26">
        <f>IF('7 - Recommended Strategies'!U67=0, 1, 0)</f>
        <v>1</v>
      </c>
      <c r="D67" s="26">
        <f t="shared" si="4"/>
        <v>1</v>
      </c>
      <c r="E67" s="26" t="e">
        <f>IF('7 - Recommended Strategies'!M67=0, 1, 0)</f>
        <v>#N/A</v>
      </c>
      <c r="F67" s="26" t="e">
        <f t="shared" si="5"/>
        <v>#N/A</v>
      </c>
      <c r="G67" s="26">
        <f>IF('7 - Recommended Strategies'!N67=0, 1, 0)</f>
        <v>1</v>
      </c>
      <c r="H67" s="26">
        <f t="shared" si="6"/>
        <v>1</v>
      </c>
      <c r="I67" s="26" t="e">
        <f>IF('7 - Recommended Strategies'!O67=0, 1, 0)</f>
        <v>#N/A</v>
      </c>
      <c r="J67" s="26" t="e">
        <f t="shared" si="7"/>
        <v>#N/A</v>
      </c>
      <c r="K67" s="26">
        <f>IF('7 - Recommended Strategies'!R67=0, 1, 0)</f>
        <v>1</v>
      </c>
      <c r="L67" s="26">
        <f t="shared" si="8"/>
        <v>1</v>
      </c>
    </row>
    <row r="68" spans="1:12">
      <c r="A68" s="27"/>
      <c r="B68" s="26">
        <f>IF('7 - Recommended Strategies'!L68="Yes", 1, 0)</f>
        <v>0</v>
      </c>
      <c r="C68" s="26">
        <f>IF('7 - Recommended Strategies'!U68=0, 1, 0)</f>
        <v>1</v>
      </c>
      <c r="D68" s="26">
        <f t="shared" si="4"/>
        <v>1</v>
      </c>
      <c r="E68" s="26" t="e">
        <f>IF('7 - Recommended Strategies'!M68=0, 1, 0)</f>
        <v>#N/A</v>
      </c>
      <c r="F68" s="26" t="e">
        <f t="shared" si="5"/>
        <v>#N/A</v>
      </c>
      <c r="G68" s="26">
        <f>IF('7 - Recommended Strategies'!N68=0, 1, 0)</f>
        <v>1</v>
      </c>
      <c r="H68" s="26">
        <f t="shared" si="6"/>
        <v>1</v>
      </c>
      <c r="I68" s="26" t="e">
        <f>IF('7 - Recommended Strategies'!O68=0, 1, 0)</f>
        <v>#N/A</v>
      </c>
      <c r="J68" s="26" t="e">
        <f t="shared" si="7"/>
        <v>#N/A</v>
      </c>
      <c r="K68" s="26">
        <f>IF('7 - Recommended Strategies'!R68=0, 1, 0)</f>
        <v>1</v>
      </c>
      <c r="L68" s="26">
        <f t="shared" si="8"/>
        <v>1</v>
      </c>
    </row>
    <row r="69" spans="1:12">
      <c r="A69" s="27"/>
      <c r="B69" s="26">
        <f>IF('7 - Recommended Strategies'!L69="Yes", 1, 0)</f>
        <v>0</v>
      </c>
      <c r="C69" s="26">
        <f>IF('7 - Recommended Strategies'!U69=0, 1, 0)</f>
        <v>1</v>
      </c>
      <c r="D69" s="26">
        <f t="shared" si="4"/>
        <v>1</v>
      </c>
      <c r="E69" s="26" t="e">
        <f>IF('7 - Recommended Strategies'!M69=0, 1, 0)</f>
        <v>#N/A</v>
      </c>
      <c r="F69" s="26" t="e">
        <f t="shared" si="5"/>
        <v>#N/A</v>
      </c>
      <c r="G69" s="26">
        <f>IF('7 - Recommended Strategies'!N69=0, 1, 0)</f>
        <v>1</v>
      </c>
      <c r="H69" s="26">
        <f t="shared" si="6"/>
        <v>1</v>
      </c>
      <c r="I69" s="26" t="e">
        <f>IF('7 - Recommended Strategies'!O69=0, 1, 0)</f>
        <v>#N/A</v>
      </c>
      <c r="J69" s="26" t="e">
        <f t="shared" si="7"/>
        <v>#N/A</v>
      </c>
      <c r="K69" s="26">
        <f>IF('7 - Recommended Strategies'!R69=0, 1, 0)</f>
        <v>1</v>
      </c>
      <c r="L69" s="26">
        <f t="shared" si="8"/>
        <v>1</v>
      </c>
    </row>
    <row r="70" spans="1:12">
      <c r="A70" s="27"/>
      <c r="B70" s="26">
        <f>IF('7 - Recommended Strategies'!L70="Yes", 1, 0)</f>
        <v>0</v>
      </c>
      <c r="C70" s="26">
        <f>IF('7 - Recommended Strategies'!U70=0, 1, 0)</f>
        <v>1</v>
      </c>
      <c r="D70" s="26">
        <f t="shared" si="4"/>
        <v>1</v>
      </c>
      <c r="E70" s="26" t="e">
        <f>IF('7 - Recommended Strategies'!M70=0, 1, 0)</f>
        <v>#N/A</v>
      </c>
      <c r="F70" s="26" t="e">
        <f t="shared" ref="F70:F75" si="9">B70+E70</f>
        <v>#N/A</v>
      </c>
      <c r="G70" s="26">
        <f>IF('7 - Recommended Strategies'!N70=0, 1, 0)</f>
        <v>1</v>
      </c>
      <c r="H70" s="26">
        <f t="shared" ref="H70:H75" si="10">B70+G70</f>
        <v>1</v>
      </c>
      <c r="I70" s="26" t="e">
        <f>IF('7 - Recommended Strategies'!O70=0, 1, 0)</f>
        <v>#N/A</v>
      </c>
      <c r="J70" s="26" t="e">
        <f t="shared" ref="J70:J75" si="11">B70+I70</f>
        <v>#N/A</v>
      </c>
      <c r="K70" s="26">
        <f>IF('7 - Recommended Strategies'!R70=0, 1, 0)</f>
        <v>1</v>
      </c>
      <c r="L70" s="26">
        <f t="shared" ref="L70:L75" si="12">B70+K70</f>
        <v>1</v>
      </c>
    </row>
    <row r="71" spans="1:12">
      <c r="A71" s="27"/>
      <c r="B71" s="26">
        <f>IF('7 - Recommended Strategies'!L71="Yes", 1, 0)</f>
        <v>0</v>
      </c>
      <c r="C71" s="26">
        <f>IF('7 - Recommended Strategies'!U71=0, 1, 0)</f>
        <v>1</v>
      </c>
      <c r="D71" s="26">
        <f>B71+C71</f>
        <v>1</v>
      </c>
      <c r="E71" s="26" t="e">
        <f>IF('7 - Recommended Strategies'!M71=0, 1, 0)</f>
        <v>#N/A</v>
      </c>
      <c r="F71" s="26" t="e">
        <f t="shared" si="9"/>
        <v>#N/A</v>
      </c>
      <c r="G71" s="26">
        <f>IF('7 - Recommended Strategies'!N71=0, 1, 0)</f>
        <v>1</v>
      </c>
      <c r="H71" s="26">
        <f t="shared" si="10"/>
        <v>1</v>
      </c>
      <c r="I71" s="26" t="e">
        <f>IF('7 - Recommended Strategies'!O71=0, 1, 0)</f>
        <v>#N/A</v>
      </c>
      <c r="J71" s="26" t="e">
        <f t="shared" si="11"/>
        <v>#N/A</v>
      </c>
      <c r="K71" s="26">
        <f>IF('7 - Recommended Strategies'!R71=0, 1, 0)</f>
        <v>1</v>
      </c>
      <c r="L71" s="26">
        <f t="shared" si="12"/>
        <v>1</v>
      </c>
    </row>
    <row r="72" spans="1:12">
      <c r="A72" s="27"/>
      <c r="B72" s="26">
        <f>IF('7 - Recommended Strategies'!L72="Yes", 1, 0)</f>
        <v>0</v>
      </c>
      <c r="C72" s="26">
        <f>IF('7 - Recommended Strategies'!U72=0, 1, 0)</f>
        <v>1</v>
      </c>
      <c r="D72" s="26">
        <f>B72+C72</f>
        <v>1</v>
      </c>
      <c r="E72" s="26" t="e">
        <f>IF('7 - Recommended Strategies'!M72=0, 1, 0)</f>
        <v>#N/A</v>
      </c>
      <c r="F72" s="26" t="e">
        <f t="shared" si="9"/>
        <v>#N/A</v>
      </c>
      <c r="G72" s="26">
        <f>IF('7 - Recommended Strategies'!N72=0, 1, 0)</f>
        <v>1</v>
      </c>
      <c r="H72" s="26">
        <f t="shared" si="10"/>
        <v>1</v>
      </c>
      <c r="I72" s="26" t="e">
        <f>IF('7 - Recommended Strategies'!O72=0, 1, 0)</f>
        <v>#N/A</v>
      </c>
      <c r="J72" s="26" t="e">
        <f t="shared" si="11"/>
        <v>#N/A</v>
      </c>
      <c r="K72" s="26">
        <f>IF('7 - Recommended Strategies'!R72=0, 1, 0)</f>
        <v>1</v>
      </c>
      <c r="L72" s="26">
        <f t="shared" si="12"/>
        <v>1</v>
      </c>
    </row>
    <row r="73" spans="1:12">
      <c r="A73" s="27"/>
      <c r="B73" s="26">
        <f>IF('7 - Recommended Strategies'!L73="Yes", 1, 0)</f>
        <v>0</v>
      </c>
      <c r="C73" s="26">
        <f>IF('7 - Recommended Strategies'!U73=0, 1, 0)</f>
        <v>1</v>
      </c>
      <c r="D73" s="26">
        <f>B73+C73</f>
        <v>1</v>
      </c>
      <c r="E73" s="26" t="e">
        <f>IF('7 - Recommended Strategies'!M73=0, 1, 0)</f>
        <v>#N/A</v>
      </c>
      <c r="F73" s="26" t="e">
        <f t="shared" si="9"/>
        <v>#N/A</v>
      </c>
      <c r="G73" s="26">
        <f>IF('7 - Recommended Strategies'!N73=0, 1, 0)</f>
        <v>1</v>
      </c>
      <c r="H73" s="26">
        <f t="shared" si="10"/>
        <v>1</v>
      </c>
      <c r="I73" s="26" t="e">
        <f>IF('7 - Recommended Strategies'!O73=0, 1, 0)</f>
        <v>#N/A</v>
      </c>
      <c r="J73" s="26" t="e">
        <f t="shared" si="11"/>
        <v>#N/A</v>
      </c>
      <c r="K73" s="26">
        <f>IF('7 - Recommended Strategies'!R73=0, 1, 0)</f>
        <v>1</v>
      </c>
      <c r="L73" s="26">
        <f t="shared" si="12"/>
        <v>1</v>
      </c>
    </row>
    <row r="74" spans="1:12">
      <c r="A74" s="27"/>
      <c r="B74" s="26">
        <f>IF('7 - Recommended Strategies'!L74="Yes", 1, 0)</f>
        <v>0</v>
      </c>
      <c r="C74" s="26">
        <f>IF('7 - Recommended Strategies'!U74=0, 1, 0)</f>
        <v>1</v>
      </c>
      <c r="D74" s="26">
        <f>B74+C74</f>
        <v>1</v>
      </c>
      <c r="E74" s="26" t="e">
        <f>IF('7 - Recommended Strategies'!M74=0, 1, 0)</f>
        <v>#N/A</v>
      </c>
      <c r="F74" s="26" t="e">
        <f t="shared" si="9"/>
        <v>#N/A</v>
      </c>
      <c r="G74" s="26">
        <f>IF('7 - Recommended Strategies'!N74=0, 1, 0)</f>
        <v>1</v>
      </c>
      <c r="H74" s="26">
        <f t="shared" si="10"/>
        <v>1</v>
      </c>
      <c r="I74" s="26" t="e">
        <f>IF('7 - Recommended Strategies'!O74=0, 1, 0)</f>
        <v>#N/A</v>
      </c>
      <c r="J74" s="26" t="e">
        <f t="shared" si="11"/>
        <v>#N/A</v>
      </c>
      <c r="K74" s="26">
        <f>IF('7 - Recommended Strategies'!R74=0, 1, 0)</f>
        <v>1</v>
      </c>
      <c r="L74" s="26">
        <f t="shared" si="12"/>
        <v>1</v>
      </c>
    </row>
    <row r="75" spans="1:12">
      <c r="A75" s="27"/>
      <c r="B75" s="26" t="e">
        <f>IF('7 - Recommended Strategies'!#REF!="Yes", 1, 0)</f>
        <v>#REF!</v>
      </c>
      <c r="C75" s="26" t="e">
        <f>IF('7 - Recommended Strategies'!#REF!=0, 1, 0)</f>
        <v>#REF!</v>
      </c>
      <c r="D75" s="26" t="e">
        <f>B75+C75</f>
        <v>#REF!</v>
      </c>
      <c r="E75" s="26" t="e">
        <f>IF('7 - Recommended Strategies'!#REF!=0, 1, 0)</f>
        <v>#REF!</v>
      </c>
      <c r="F75" s="26" t="e">
        <f t="shared" si="9"/>
        <v>#REF!</v>
      </c>
      <c r="G75" s="26" t="e">
        <f>IF('7 - Recommended Strategies'!#REF!=0, 1, 0)</f>
        <v>#REF!</v>
      </c>
      <c r="H75" s="26" t="e">
        <f t="shared" si="10"/>
        <v>#REF!</v>
      </c>
      <c r="I75" s="26" t="e">
        <f>IF('7 - Recommended Strategies'!#REF!=0, 1, 0)</f>
        <v>#REF!</v>
      </c>
      <c r="J75" s="26" t="e">
        <f t="shared" si="11"/>
        <v>#REF!</v>
      </c>
      <c r="K75" s="26" t="e">
        <f>IF('7 - Recommended Strategies'!#REF!=0, 1, 0)</f>
        <v>#REF!</v>
      </c>
      <c r="L75" s="26" t="e">
        <f t="shared" si="12"/>
        <v>#REF!</v>
      </c>
    </row>
    <row r="76" spans="1:12">
      <c r="A76" s="2"/>
      <c r="B76" s="2"/>
      <c r="C76" s="2"/>
    </row>
  </sheetData>
  <pageMargins left="0.75" right="0.75" top="1" bottom="1" header="0.5" footer="0.5"/>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M245"/>
  <sheetViews>
    <sheetView workbookViewId="0">
      <selection activeCell="E40" sqref="E40"/>
    </sheetView>
  </sheetViews>
  <sheetFormatPr defaultColWidth="10.875" defaultRowHeight="15.75"/>
  <cols>
    <col min="1" max="1" width="2.125" style="10" customWidth="1"/>
    <col min="2" max="2" width="38.375" style="10" customWidth="1"/>
    <col min="3" max="5" width="21.625" style="10" customWidth="1"/>
    <col min="6" max="16384" width="10.875" style="10"/>
  </cols>
  <sheetData>
    <row r="1" spans="2:7">
      <c r="B1" s="22" t="s">
        <v>440</v>
      </c>
    </row>
    <row r="2" spans="2:7">
      <c r="B2" s="45" t="s">
        <v>169</v>
      </c>
    </row>
    <row r="3" spans="2:7">
      <c r="B3" s="24" t="s">
        <v>170</v>
      </c>
    </row>
    <row r="4" spans="2:7" ht="16.5" thickBot="1">
      <c r="B4" s="24"/>
    </row>
    <row r="5" spans="2:7" ht="16.5" thickBot="1">
      <c r="B5" s="658" t="s">
        <v>446</v>
      </c>
      <c r="C5" s="660"/>
      <c r="D5" s="599" t="s">
        <v>555</v>
      </c>
      <c r="E5" s="600" t="s">
        <v>560</v>
      </c>
      <c r="F5" s="429"/>
      <c r="G5" s="429"/>
    </row>
    <row r="6" spans="2:7">
      <c r="B6" s="20" t="s">
        <v>447</v>
      </c>
      <c r="C6" s="601"/>
      <c r="D6" s="601"/>
      <c r="E6" s="604"/>
      <c r="F6" s="455"/>
      <c r="G6" s="455"/>
    </row>
    <row r="7" spans="2:7">
      <c r="B7" s="452" t="s">
        <v>449</v>
      </c>
      <c r="C7" s="602"/>
      <c r="D7" s="602"/>
      <c r="E7" s="472"/>
      <c r="F7" s="455"/>
      <c r="G7" s="455"/>
    </row>
    <row r="8" spans="2:7">
      <c r="B8" s="452" t="s">
        <v>448</v>
      </c>
      <c r="C8" s="602"/>
      <c r="D8" s="602"/>
      <c r="E8" s="472"/>
      <c r="F8" s="455"/>
      <c r="G8" s="455"/>
    </row>
    <row r="9" spans="2:7">
      <c r="B9" s="452" t="s">
        <v>450</v>
      </c>
      <c r="C9" s="602"/>
      <c r="D9" s="602"/>
      <c r="E9" s="472"/>
      <c r="F9" s="455"/>
      <c r="G9" s="455"/>
    </row>
    <row r="10" spans="2:7">
      <c r="B10" s="452" t="s">
        <v>451</v>
      </c>
      <c r="C10" s="602"/>
      <c r="D10" s="602"/>
      <c r="E10" s="472"/>
      <c r="F10" s="455"/>
      <c r="G10" s="455"/>
    </row>
    <row r="11" spans="2:7">
      <c r="B11" s="452" t="s">
        <v>452</v>
      </c>
      <c r="C11" s="602"/>
      <c r="D11" s="602"/>
      <c r="E11" s="472"/>
      <c r="F11" s="455"/>
      <c r="G11" s="455"/>
    </row>
    <row r="12" spans="2:7">
      <c r="B12" s="452" t="s">
        <v>455</v>
      </c>
      <c r="C12" s="602"/>
      <c r="D12" s="605"/>
      <c r="E12" s="606"/>
      <c r="F12" s="455"/>
      <c r="G12" s="455"/>
    </row>
    <row r="13" spans="2:7">
      <c r="B13" s="452" t="s">
        <v>456</v>
      </c>
      <c r="C13" s="602"/>
      <c r="D13" s="602"/>
      <c r="E13" s="472"/>
      <c r="F13" s="455"/>
      <c r="G13" s="455"/>
    </row>
    <row r="14" spans="2:7" ht="16.5" thickBot="1">
      <c r="B14" s="21" t="s">
        <v>457</v>
      </c>
      <c r="C14" s="603"/>
      <c r="D14" s="603"/>
      <c r="E14" s="475"/>
      <c r="F14" s="455"/>
      <c r="G14" s="455"/>
    </row>
    <row r="15" spans="2:7" ht="16.5" thickBot="1">
      <c r="B15" s="24"/>
    </row>
    <row r="16" spans="2:7" ht="16.5" thickBot="1">
      <c r="B16" s="658" t="s">
        <v>461</v>
      </c>
      <c r="C16" s="659"/>
      <c r="D16" s="429"/>
      <c r="E16" s="429"/>
      <c r="F16" s="429"/>
      <c r="G16" s="429"/>
    </row>
    <row r="17" spans="2:7">
      <c r="B17" s="20" t="s">
        <v>605</v>
      </c>
      <c r="C17" s="453"/>
      <c r="D17" s="455"/>
      <c r="E17" s="455"/>
      <c r="F17" s="455"/>
      <c r="G17" s="455"/>
    </row>
    <row r="18" spans="2:7" ht="16.5" thickBot="1">
      <c r="B18" s="21" t="s">
        <v>606</v>
      </c>
      <c r="C18" s="456"/>
      <c r="D18" s="455"/>
      <c r="E18" s="455"/>
      <c r="F18" s="455"/>
      <c r="G18" s="455"/>
    </row>
    <row r="19" spans="2:7" ht="16.5" thickBot="1">
      <c r="B19" s="24"/>
    </row>
    <row r="20" spans="2:7" ht="16.5" thickBot="1">
      <c r="B20" s="658" t="s">
        <v>462</v>
      </c>
      <c r="C20" s="659"/>
      <c r="D20" s="429"/>
      <c r="E20" s="429"/>
      <c r="F20" s="429"/>
      <c r="G20" s="429"/>
    </row>
    <row r="21" spans="2:7">
      <c r="B21" s="20" t="s">
        <v>463</v>
      </c>
      <c r="C21" s="453"/>
      <c r="D21" s="455"/>
      <c r="E21" s="455"/>
      <c r="F21" s="455"/>
      <c r="G21" s="455"/>
    </row>
    <row r="22" spans="2:7">
      <c r="B22" s="452" t="s">
        <v>464</v>
      </c>
      <c r="C22" s="472"/>
      <c r="D22" s="455"/>
      <c r="E22" s="455"/>
      <c r="F22" s="455"/>
      <c r="G22" s="455"/>
    </row>
    <row r="23" spans="2:7" ht="16.5" thickBot="1">
      <c r="B23" s="21" t="s">
        <v>465</v>
      </c>
      <c r="C23" s="456"/>
      <c r="D23" s="455"/>
      <c r="E23" s="455"/>
      <c r="F23" s="455"/>
      <c r="G23" s="455"/>
    </row>
    <row r="24" spans="2:7" s="428" customFormat="1" ht="16.5" thickBot="1">
      <c r="B24" s="461"/>
      <c r="C24" s="461"/>
      <c r="D24" s="461"/>
      <c r="E24" s="461"/>
      <c r="F24" s="461"/>
      <c r="G24" s="461"/>
    </row>
    <row r="25" spans="2:7" ht="16.5" thickBot="1">
      <c r="B25" s="658" t="s">
        <v>466</v>
      </c>
      <c r="C25" s="659"/>
      <c r="D25" s="429"/>
      <c r="E25" s="429"/>
      <c r="F25" s="429"/>
      <c r="G25" s="429"/>
    </row>
    <row r="26" spans="2:7">
      <c r="B26" s="20" t="s">
        <v>467</v>
      </c>
      <c r="C26" s="453"/>
      <c r="D26" s="455"/>
      <c r="E26" s="455"/>
      <c r="F26" s="455"/>
      <c r="G26" s="455"/>
    </row>
    <row r="27" spans="2:7">
      <c r="B27" s="452" t="s">
        <v>471</v>
      </c>
      <c r="C27" s="454"/>
      <c r="D27" s="455"/>
      <c r="E27" s="455"/>
      <c r="F27" s="455"/>
      <c r="G27" s="455"/>
    </row>
    <row r="28" spans="2:7">
      <c r="B28" s="452" t="s">
        <v>468</v>
      </c>
      <c r="C28" s="454"/>
      <c r="D28" s="455"/>
      <c r="E28" s="455"/>
      <c r="F28" s="455"/>
      <c r="G28" s="455"/>
    </row>
    <row r="29" spans="2:7">
      <c r="B29" s="452" t="s">
        <v>102</v>
      </c>
      <c r="C29" s="454"/>
      <c r="D29" s="455"/>
      <c r="E29" s="455"/>
      <c r="F29" s="455"/>
      <c r="G29" s="455"/>
    </row>
    <row r="30" spans="2:7" ht="16.5" thickBot="1">
      <c r="B30" s="21" t="s">
        <v>469</v>
      </c>
      <c r="C30" s="475"/>
      <c r="D30" s="455"/>
      <c r="E30" s="455"/>
      <c r="F30" s="455"/>
      <c r="G30" s="455"/>
    </row>
    <row r="31" spans="2:7" s="428" customFormat="1" ht="16.5" thickBot="1">
      <c r="B31" s="461"/>
      <c r="C31" s="461"/>
      <c r="D31" s="461"/>
      <c r="E31" s="461"/>
      <c r="F31" s="461"/>
      <c r="G31" s="461"/>
    </row>
    <row r="32" spans="2:7" ht="16.5" thickBot="1">
      <c r="B32" s="658" t="s">
        <v>470</v>
      </c>
      <c r="C32" s="659"/>
      <c r="D32" s="429"/>
      <c r="E32" s="429"/>
      <c r="F32" s="429"/>
      <c r="G32" s="429"/>
    </row>
    <row r="33" spans="2:7">
      <c r="B33" s="20" t="s">
        <v>484</v>
      </c>
      <c r="C33" s="453"/>
      <c r="D33" s="455"/>
      <c r="E33" s="455"/>
      <c r="F33" s="455"/>
      <c r="G33" s="455"/>
    </row>
    <row r="34" spans="2:7">
      <c r="B34" s="469" t="s">
        <v>485</v>
      </c>
      <c r="C34" s="454"/>
      <c r="D34" s="455"/>
      <c r="E34" s="455"/>
      <c r="F34" s="455"/>
      <c r="G34" s="455"/>
    </row>
    <row r="35" spans="2:7">
      <c r="B35" s="469" t="s">
        <v>486</v>
      </c>
      <c r="C35" s="454"/>
      <c r="D35" s="455"/>
      <c r="E35" s="455"/>
      <c r="F35" s="455"/>
      <c r="G35" s="455"/>
    </row>
    <row r="36" spans="2:7">
      <c r="B36" s="469" t="s">
        <v>487</v>
      </c>
      <c r="C36" s="454"/>
      <c r="D36" s="455"/>
      <c r="E36" s="455"/>
      <c r="F36" s="455"/>
      <c r="G36" s="455"/>
    </row>
    <row r="37" spans="2:7">
      <c r="B37" s="469" t="s">
        <v>488</v>
      </c>
      <c r="C37" s="454"/>
      <c r="D37" s="455"/>
      <c r="E37" s="455"/>
      <c r="F37" s="455"/>
      <c r="G37" s="455"/>
    </row>
    <row r="38" spans="2:7" ht="16.5" thickBot="1">
      <c r="B38" s="21" t="s">
        <v>489</v>
      </c>
      <c r="C38" s="456"/>
      <c r="D38" s="455"/>
      <c r="E38" s="455"/>
      <c r="F38" s="455"/>
      <c r="G38" s="455"/>
    </row>
    <row r="39" spans="2:7" s="428" customFormat="1" ht="16.5" thickBot="1">
      <c r="B39" s="461"/>
      <c r="C39" s="461"/>
      <c r="D39" s="461"/>
      <c r="E39" s="461"/>
      <c r="F39" s="461"/>
      <c r="G39" s="461"/>
    </row>
    <row r="40" spans="2:7" s="428" customFormat="1" ht="16.5" thickBot="1">
      <c r="B40" s="658" t="s">
        <v>474</v>
      </c>
      <c r="C40" s="659"/>
      <c r="D40" s="461"/>
      <c r="E40" s="461"/>
      <c r="F40" s="461"/>
      <c r="G40" s="461"/>
    </row>
    <row r="41" spans="2:7" s="428" customFormat="1">
      <c r="B41" s="20" t="s">
        <v>475</v>
      </c>
      <c r="C41" s="453"/>
      <c r="D41" s="461"/>
      <c r="E41" s="461"/>
      <c r="F41" s="461"/>
      <c r="G41" s="461"/>
    </row>
    <row r="42" spans="2:7" s="428" customFormat="1">
      <c r="B42" s="469" t="s">
        <v>483</v>
      </c>
      <c r="C42" s="454"/>
      <c r="D42" s="461"/>
      <c r="E42" s="461"/>
      <c r="F42" s="461"/>
      <c r="G42" s="461"/>
    </row>
    <row r="43" spans="2:7" s="428" customFormat="1">
      <c r="B43" s="469" t="s">
        <v>476</v>
      </c>
      <c r="C43" s="454"/>
      <c r="D43" s="461"/>
      <c r="E43" s="461"/>
      <c r="F43" s="461"/>
      <c r="G43" s="30"/>
    </row>
    <row r="44" spans="2:7" s="428" customFormat="1">
      <c r="B44" s="469" t="s">
        <v>477</v>
      </c>
      <c r="C44" s="454"/>
      <c r="D44" s="462"/>
      <c r="E44" s="462"/>
      <c r="F44" s="462"/>
      <c r="G44" s="30"/>
    </row>
    <row r="45" spans="2:7" s="428" customFormat="1">
      <c r="B45" s="469" t="s">
        <v>478</v>
      </c>
      <c r="C45" s="454"/>
      <c r="D45" s="455"/>
      <c r="E45" s="455"/>
      <c r="F45" s="455"/>
      <c r="G45" s="455"/>
    </row>
    <row r="46" spans="2:7" s="428" customFormat="1">
      <c r="B46" s="469" t="s">
        <v>477</v>
      </c>
      <c r="C46" s="454"/>
      <c r="D46" s="455"/>
      <c r="E46" s="455"/>
      <c r="F46" s="455"/>
      <c r="G46" s="455"/>
    </row>
    <row r="47" spans="2:7" s="428" customFormat="1" ht="16.5" thickBot="1">
      <c r="B47" s="21" t="s">
        <v>479</v>
      </c>
      <c r="C47" s="456"/>
    </row>
    <row r="48" spans="2:7" s="428" customFormat="1">
      <c r="B48" s="463"/>
      <c r="C48" s="455"/>
      <c r="D48" s="455"/>
      <c r="E48" s="455"/>
      <c r="F48" s="455"/>
      <c r="G48" s="455"/>
    </row>
    <row r="49" spans="2:13" s="428" customFormat="1">
      <c r="B49" s="463"/>
      <c r="C49" s="455"/>
      <c r="D49" s="455"/>
      <c r="E49" s="455"/>
      <c r="F49" s="455"/>
      <c r="G49" s="455"/>
    </row>
    <row r="50" spans="2:13" s="428" customFormat="1">
      <c r="B50" s="463"/>
      <c r="C50" s="455"/>
      <c r="D50" s="455"/>
      <c r="E50" s="455"/>
      <c r="F50" s="455"/>
      <c r="G50" s="455"/>
    </row>
    <row r="51" spans="2:13" s="428" customFormat="1">
      <c r="B51" s="463"/>
      <c r="C51" s="455"/>
      <c r="D51" s="455"/>
      <c r="E51" s="455"/>
      <c r="F51" s="455"/>
      <c r="G51" s="455"/>
    </row>
    <row r="52" spans="2:13" s="428" customFormat="1">
      <c r="B52" s="463"/>
      <c r="C52" s="455"/>
      <c r="D52" s="455"/>
      <c r="E52" s="455"/>
      <c r="F52" s="455"/>
      <c r="G52" s="455"/>
    </row>
    <row r="53" spans="2:13" s="428" customFormat="1">
      <c r="B53" s="463"/>
      <c r="C53" s="455"/>
      <c r="D53" s="455"/>
      <c r="E53" s="455"/>
      <c r="F53" s="455"/>
      <c r="G53" s="455"/>
    </row>
    <row r="54" spans="2:13" s="428" customFormat="1">
      <c r="B54" s="463"/>
      <c r="C54" s="455"/>
      <c r="D54" s="455"/>
      <c r="E54" s="455"/>
      <c r="F54" s="455"/>
      <c r="G54" s="455"/>
    </row>
    <row r="55" spans="2:13" s="428" customFormat="1">
      <c r="B55" s="464"/>
      <c r="C55" s="460"/>
      <c r="D55" s="460"/>
      <c r="E55" s="460"/>
      <c r="F55" s="460"/>
      <c r="G55" s="460"/>
      <c r="H55" s="464"/>
      <c r="I55" s="464"/>
      <c r="J55" s="464"/>
      <c r="K55" s="464"/>
      <c r="L55" s="464"/>
      <c r="M55" s="464"/>
    </row>
    <row r="56" spans="2:13" s="428" customFormat="1">
      <c r="B56" s="464"/>
      <c r="C56" s="455"/>
      <c r="D56" s="455"/>
      <c r="E56" s="455"/>
      <c r="F56" s="455"/>
      <c r="G56" s="455"/>
      <c r="H56" s="463"/>
      <c r="I56" s="463"/>
      <c r="J56" s="457"/>
      <c r="K56" s="457"/>
      <c r="L56" s="457"/>
      <c r="M56" s="457"/>
    </row>
    <row r="57" spans="2:13" s="428" customFormat="1">
      <c r="B57" s="464"/>
      <c r="C57" s="455"/>
      <c r="D57" s="455"/>
      <c r="E57" s="455"/>
      <c r="F57" s="455"/>
      <c r="G57" s="455"/>
      <c r="H57" s="455"/>
      <c r="I57" s="455"/>
      <c r="J57" s="455"/>
      <c r="K57" s="455"/>
      <c r="L57" s="455"/>
      <c r="M57" s="458"/>
    </row>
    <row r="58" spans="2:13" s="428" customFormat="1">
      <c r="B58" s="464"/>
      <c r="C58" s="455"/>
      <c r="D58" s="455"/>
      <c r="E58" s="455"/>
      <c r="F58" s="455"/>
      <c r="G58" s="455"/>
      <c r="H58" s="455"/>
      <c r="I58" s="455"/>
      <c r="J58" s="455"/>
      <c r="K58" s="455"/>
      <c r="L58" s="455"/>
      <c r="M58" s="458"/>
    </row>
    <row r="59" spans="2:13" s="428" customFormat="1">
      <c r="B59" s="464"/>
      <c r="C59" s="455"/>
      <c r="D59" s="455"/>
      <c r="E59" s="455"/>
      <c r="F59" s="455"/>
      <c r="G59" s="455"/>
      <c r="H59" s="455"/>
      <c r="I59" s="455"/>
      <c r="J59" s="455"/>
      <c r="K59" s="455"/>
      <c r="L59" s="455"/>
      <c r="M59" s="458"/>
    </row>
    <row r="60" spans="2:13" s="428" customFormat="1">
      <c r="B60" s="464"/>
      <c r="C60" s="455"/>
      <c r="D60" s="455"/>
      <c r="E60" s="455"/>
      <c r="F60" s="455"/>
      <c r="G60" s="455"/>
      <c r="H60" s="455"/>
      <c r="I60" s="455"/>
      <c r="J60" s="455"/>
      <c r="K60" s="455"/>
      <c r="L60" s="455"/>
      <c r="M60" s="458"/>
    </row>
    <row r="61" spans="2:13" s="428" customFormat="1">
      <c r="B61" s="464"/>
      <c r="C61" s="455"/>
      <c r="D61" s="455"/>
      <c r="E61" s="455"/>
      <c r="F61" s="455"/>
      <c r="G61" s="455"/>
      <c r="H61" s="455"/>
      <c r="I61" s="455"/>
      <c r="J61" s="455"/>
      <c r="K61" s="455"/>
      <c r="L61" s="455"/>
      <c r="M61" s="458"/>
    </row>
    <row r="62" spans="2:13" s="428" customFormat="1">
      <c r="B62" s="464"/>
      <c r="C62" s="455"/>
      <c r="D62" s="455"/>
      <c r="E62" s="455"/>
      <c r="F62" s="455"/>
      <c r="G62" s="455"/>
      <c r="H62" s="455"/>
      <c r="I62" s="455"/>
      <c r="J62" s="455"/>
      <c r="K62" s="455"/>
      <c r="L62" s="455"/>
      <c r="M62" s="458"/>
    </row>
    <row r="63" spans="2:13" s="428" customFormat="1">
      <c r="B63" s="464"/>
      <c r="C63" s="455"/>
      <c r="D63" s="455"/>
      <c r="E63" s="455"/>
      <c r="F63" s="455"/>
      <c r="G63" s="455"/>
      <c r="H63" s="455"/>
      <c r="I63" s="455"/>
      <c r="J63" s="455"/>
      <c r="K63" s="455"/>
      <c r="L63" s="455"/>
      <c r="M63" s="458"/>
    </row>
    <row r="64" spans="2:13" s="428" customFormat="1">
      <c r="B64" s="464"/>
      <c r="C64" s="455"/>
      <c r="D64" s="455"/>
      <c r="E64" s="455"/>
      <c r="F64" s="455"/>
      <c r="G64" s="455"/>
      <c r="H64" s="455"/>
      <c r="I64" s="455"/>
      <c r="J64" s="455"/>
      <c r="K64" s="455"/>
      <c r="L64" s="455"/>
      <c r="M64" s="458"/>
    </row>
    <row r="65" spans="2:13" s="428" customFormat="1">
      <c r="B65" s="464"/>
      <c r="C65" s="455"/>
      <c r="D65" s="455"/>
      <c r="E65" s="455"/>
      <c r="F65" s="455"/>
      <c r="G65" s="455"/>
      <c r="H65" s="455"/>
      <c r="I65" s="455"/>
      <c r="J65" s="455"/>
      <c r="K65" s="455"/>
      <c r="L65" s="455"/>
      <c r="M65" s="458"/>
    </row>
    <row r="66" spans="2:13" s="428" customFormat="1">
      <c r="B66" s="464"/>
      <c r="C66" s="455"/>
      <c r="D66" s="455"/>
      <c r="E66" s="455"/>
      <c r="F66" s="455"/>
      <c r="G66" s="455"/>
      <c r="H66" s="455"/>
      <c r="I66" s="455"/>
      <c r="J66" s="455"/>
      <c r="K66" s="455"/>
      <c r="L66" s="455"/>
      <c r="M66" s="458"/>
    </row>
    <row r="67" spans="2:13" s="428" customFormat="1">
      <c r="B67" s="464"/>
      <c r="C67" s="455"/>
      <c r="D67" s="455"/>
      <c r="E67" s="455"/>
      <c r="F67" s="455"/>
      <c r="G67" s="455"/>
      <c r="H67" s="455"/>
      <c r="I67" s="455"/>
      <c r="J67" s="455"/>
      <c r="K67" s="455"/>
      <c r="L67" s="455"/>
      <c r="M67" s="458"/>
    </row>
    <row r="68" spans="2:13" s="428" customFormat="1">
      <c r="B68" s="464"/>
      <c r="C68" s="455"/>
      <c r="D68" s="455"/>
      <c r="E68" s="455"/>
      <c r="F68" s="455"/>
      <c r="G68" s="455"/>
      <c r="H68" s="455"/>
      <c r="I68" s="455"/>
      <c r="J68" s="455"/>
      <c r="K68" s="455"/>
      <c r="L68" s="455"/>
      <c r="M68" s="458"/>
    </row>
    <row r="69" spans="2:13" s="428" customFormat="1">
      <c r="B69" s="464"/>
      <c r="C69" s="455"/>
      <c r="D69" s="455"/>
      <c r="E69" s="455"/>
      <c r="F69" s="455"/>
      <c r="G69" s="455"/>
      <c r="H69" s="455"/>
      <c r="I69" s="455"/>
      <c r="J69" s="455"/>
      <c r="K69" s="455"/>
      <c r="L69" s="455"/>
      <c r="M69" s="458"/>
    </row>
    <row r="70" spans="2:13" s="428" customFormat="1">
      <c r="B70" s="464"/>
      <c r="C70" s="455"/>
      <c r="D70" s="455"/>
      <c r="E70" s="455"/>
      <c r="F70" s="455"/>
      <c r="G70" s="455"/>
      <c r="H70" s="455"/>
      <c r="I70" s="455"/>
      <c r="J70" s="455"/>
      <c r="K70" s="455"/>
      <c r="L70" s="455"/>
      <c r="M70" s="458"/>
    </row>
    <row r="71" spans="2:13" s="428" customFormat="1">
      <c r="B71" s="463"/>
      <c r="C71" s="455"/>
      <c r="D71" s="455"/>
      <c r="E71" s="455"/>
      <c r="F71" s="455"/>
      <c r="G71" s="455"/>
      <c r="H71" s="455"/>
      <c r="I71" s="455"/>
      <c r="J71" s="455"/>
      <c r="K71" s="455"/>
      <c r="L71" s="455"/>
      <c r="M71" s="458"/>
    </row>
    <row r="72" spans="2:13" s="428" customFormat="1">
      <c r="B72" s="465"/>
      <c r="C72" s="465"/>
      <c r="D72" s="465"/>
      <c r="E72" s="465"/>
      <c r="F72" s="465"/>
      <c r="G72" s="465"/>
      <c r="H72" s="466"/>
      <c r="I72" s="466"/>
      <c r="J72" s="466"/>
      <c r="K72" s="466"/>
      <c r="L72" s="466"/>
      <c r="M72" s="459"/>
    </row>
    <row r="73" spans="2:13" s="428" customFormat="1">
      <c r="B73" s="463"/>
      <c r="C73" s="455"/>
      <c r="D73" s="455"/>
      <c r="E73" s="455"/>
      <c r="F73" s="455"/>
      <c r="G73" s="455"/>
      <c r="I73" s="65"/>
      <c r="J73" s="65"/>
      <c r="K73" s="65"/>
      <c r="L73" s="66"/>
      <c r="M73" s="65"/>
    </row>
    <row r="74" spans="2:13" s="428" customFormat="1">
      <c r="B74" s="464"/>
      <c r="C74" s="455"/>
      <c r="D74" s="455"/>
      <c r="E74" s="455"/>
      <c r="F74" s="455"/>
      <c r="G74" s="455"/>
    </row>
    <row r="75" spans="2:13" s="428" customFormat="1">
      <c r="B75" s="464"/>
      <c r="C75" s="455"/>
      <c r="D75" s="455"/>
      <c r="E75" s="455"/>
      <c r="F75" s="455"/>
      <c r="G75" s="455"/>
    </row>
    <row r="76" spans="2:13" s="428" customFormat="1">
      <c r="B76" s="464"/>
      <c r="C76" s="455"/>
      <c r="D76" s="455"/>
      <c r="E76" s="455"/>
      <c r="F76" s="455"/>
      <c r="G76" s="455"/>
    </row>
    <row r="77" spans="2:13" s="428" customFormat="1">
      <c r="B77" s="464"/>
      <c r="C77" s="455"/>
      <c r="D77" s="455"/>
      <c r="E77" s="455"/>
      <c r="F77" s="455"/>
      <c r="G77" s="455"/>
    </row>
    <row r="78" spans="2:13" s="428" customFormat="1">
      <c r="B78" s="463"/>
      <c r="C78" s="455"/>
      <c r="D78" s="455"/>
      <c r="E78" s="455"/>
      <c r="F78" s="455"/>
      <c r="G78" s="455"/>
    </row>
    <row r="79" spans="2:13" s="428" customFormat="1">
      <c r="B79" s="463"/>
      <c r="C79" s="455"/>
      <c r="D79" s="455"/>
      <c r="E79" s="455"/>
      <c r="F79" s="455"/>
      <c r="G79" s="455"/>
    </row>
    <row r="80" spans="2:13" s="428" customFormat="1">
      <c r="B80" s="463"/>
      <c r="C80" s="455"/>
      <c r="D80" s="455"/>
      <c r="E80" s="455"/>
      <c r="F80" s="455"/>
      <c r="G80" s="455"/>
    </row>
    <row r="81" spans="2:7" s="428" customFormat="1">
      <c r="B81" s="461"/>
      <c r="C81" s="455"/>
      <c r="D81" s="455"/>
      <c r="E81" s="455"/>
      <c r="F81" s="455"/>
      <c r="G81" s="455"/>
    </row>
    <row r="82" spans="2:7" s="428" customFormat="1">
      <c r="B82" s="461"/>
      <c r="C82" s="455"/>
      <c r="D82" s="455"/>
      <c r="E82" s="455"/>
      <c r="F82" s="455"/>
      <c r="G82" s="455"/>
    </row>
    <row r="83" spans="2:7" s="428" customFormat="1">
      <c r="B83" s="461"/>
      <c r="C83" s="455"/>
      <c r="D83" s="455"/>
      <c r="E83" s="455"/>
      <c r="F83" s="455"/>
      <c r="G83" s="455"/>
    </row>
    <row r="84" spans="2:7" s="428" customFormat="1">
      <c r="B84" s="461"/>
      <c r="C84" s="455"/>
      <c r="D84" s="455"/>
      <c r="E84" s="455"/>
      <c r="F84" s="455"/>
      <c r="G84" s="455"/>
    </row>
    <row r="85" spans="2:7" s="428" customFormat="1">
      <c r="B85" s="461"/>
      <c r="C85" s="455"/>
      <c r="D85" s="455"/>
      <c r="E85" s="455"/>
      <c r="F85" s="455"/>
      <c r="G85" s="455"/>
    </row>
    <row r="86" spans="2:7" s="428" customFormat="1">
      <c r="B86" s="461"/>
      <c r="C86" s="455"/>
      <c r="D86" s="455"/>
      <c r="E86" s="455"/>
      <c r="F86" s="455"/>
      <c r="G86" s="455"/>
    </row>
    <row r="87" spans="2:7" s="428" customFormat="1">
      <c r="B87" s="461"/>
      <c r="C87" s="455"/>
      <c r="D87" s="455"/>
      <c r="E87" s="455"/>
      <c r="F87" s="455"/>
      <c r="G87" s="455"/>
    </row>
    <row r="88" spans="2:7" s="428" customFormat="1">
      <c r="B88" s="461"/>
      <c r="C88" s="455"/>
      <c r="D88" s="455"/>
      <c r="E88" s="455"/>
      <c r="F88" s="455"/>
      <c r="G88" s="455"/>
    </row>
    <row r="89" spans="2:7" s="428" customFormat="1">
      <c r="B89" s="461"/>
      <c r="C89" s="455"/>
      <c r="D89" s="455"/>
      <c r="E89" s="455"/>
      <c r="F89" s="455"/>
      <c r="G89" s="455"/>
    </row>
    <row r="90" spans="2:7" s="428" customFormat="1">
      <c r="B90" s="461"/>
      <c r="C90" s="455"/>
      <c r="D90" s="455"/>
      <c r="E90" s="455"/>
      <c r="F90" s="455"/>
      <c r="G90" s="455"/>
    </row>
    <row r="91" spans="2:7" s="428" customFormat="1">
      <c r="B91" s="463"/>
      <c r="C91" s="455"/>
      <c r="D91" s="455"/>
      <c r="E91" s="455"/>
      <c r="F91" s="455"/>
      <c r="G91" s="455"/>
    </row>
    <row r="92" spans="2:7" s="428" customFormat="1">
      <c r="B92" s="463"/>
      <c r="C92" s="455"/>
      <c r="D92" s="455"/>
      <c r="E92" s="455"/>
      <c r="F92" s="455"/>
      <c r="G92" s="455"/>
    </row>
    <row r="93" spans="2:7" s="428" customFormat="1">
      <c r="B93" s="463"/>
      <c r="C93" s="467"/>
      <c r="D93" s="467"/>
      <c r="E93" s="467"/>
      <c r="F93" s="467"/>
      <c r="G93" s="467"/>
    </row>
    <row r="94" spans="2:7" s="428" customFormat="1"/>
    <row r="95" spans="2:7" s="428" customFormat="1"/>
    <row r="96" spans="2:7" s="428" customFormat="1"/>
    <row r="97" s="428" customFormat="1"/>
    <row r="98" s="428" customFormat="1"/>
    <row r="99" s="428" customFormat="1"/>
    <row r="100" s="428" customFormat="1"/>
    <row r="101" s="428" customFormat="1"/>
    <row r="102" s="428" customFormat="1"/>
    <row r="103" s="428" customFormat="1"/>
    <row r="104" s="428" customFormat="1"/>
    <row r="105" s="428" customFormat="1"/>
    <row r="106" s="428" customFormat="1"/>
    <row r="107" s="428" customFormat="1"/>
    <row r="108" s="428" customFormat="1"/>
    <row r="109" s="428" customFormat="1"/>
    <row r="110" s="428" customFormat="1"/>
    <row r="111" s="428" customFormat="1"/>
    <row r="112" s="428" customFormat="1"/>
    <row r="113" s="428" customFormat="1"/>
    <row r="114" s="428" customFormat="1"/>
    <row r="115" s="428" customFormat="1"/>
    <row r="116" s="428" customFormat="1"/>
    <row r="117" s="428" customFormat="1"/>
    <row r="118" s="428" customFormat="1"/>
    <row r="119" s="428" customFormat="1"/>
    <row r="120" s="428" customFormat="1"/>
    <row r="121" s="428" customFormat="1"/>
    <row r="122" s="428" customFormat="1"/>
    <row r="123" s="428" customFormat="1"/>
    <row r="124" s="428" customFormat="1"/>
    <row r="125" s="428" customFormat="1"/>
    <row r="126" s="428" customFormat="1"/>
    <row r="127" s="428" customFormat="1"/>
    <row r="128" s="428" customFormat="1"/>
    <row r="129" s="428" customFormat="1"/>
    <row r="130" s="428" customFormat="1"/>
    <row r="131" s="428" customFormat="1"/>
    <row r="132" s="428" customFormat="1"/>
    <row r="133" s="428" customFormat="1"/>
    <row r="134" s="428" customFormat="1"/>
    <row r="135" s="428" customFormat="1"/>
    <row r="136" s="428" customFormat="1"/>
    <row r="137" s="428" customFormat="1"/>
    <row r="138" s="428" customFormat="1"/>
    <row r="139" s="428" customFormat="1"/>
    <row r="140" s="428" customFormat="1"/>
    <row r="141" s="428" customFormat="1"/>
    <row r="142" s="428" customFormat="1"/>
    <row r="143" s="428" customFormat="1"/>
    <row r="144" s="428" customFormat="1"/>
    <row r="145" s="428" customFormat="1"/>
    <row r="146" s="428" customFormat="1"/>
    <row r="147" s="428" customFormat="1"/>
    <row r="148" s="428" customFormat="1"/>
    <row r="149" s="428" customFormat="1"/>
    <row r="150" s="428" customFormat="1"/>
    <row r="151" s="428" customFormat="1"/>
    <row r="152" s="428" customFormat="1"/>
    <row r="153" s="428" customFormat="1"/>
    <row r="154" s="428" customFormat="1"/>
    <row r="155" s="428" customFormat="1"/>
    <row r="156" s="428" customFormat="1"/>
    <row r="157" s="428" customFormat="1"/>
    <row r="158" s="428" customFormat="1"/>
    <row r="159" s="428" customFormat="1"/>
    <row r="160" s="428" customFormat="1"/>
    <row r="161" s="428" customFormat="1"/>
    <row r="162" s="428" customFormat="1"/>
    <row r="163" s="428" customFormat="1"/>
    <row r="164" s="428" customFormat="1"/>
    <row r="165" s="428" customFormat="1"/>
    <row r="166" s="428" customFormat="1"/>
    <row r="167" s="428" customFormat="1"/>
    <row r="168" s="428" customFormat="1"/>
    <row r="169" s="428" customFormat="1"/>
    <row r="170" s="428" customFormat="1"/>
    <row r="171" s="428" customFormat="1"/>
    <row r="172" s="428" customFormat="1"/>
    <row r="173" s="428" customFormat="1"/>
    <row r="174" s="428" customFormat="1"/>
    <row r="175" s="428" customFormat="1"/>
    <row r="176" s="428" customFormat="1"/>
    <row r="177" s="428" customFormat="1"/>
    <row r="178" s="428" customFormat="1"/>
    <row r="179" s="428" customFormat="1"/>
    <row r="180" s="428" customFormat="1"/>
    <row r="181" s="428" customFormat="1"/>
    <row r="182" s="428" customFormat="1"/>
    <row r="183" s="428" customFormat="1"/>
    <row r="184" s="428" customFormat="1"/>
    <row r="185" s="428" customFormat="1"/>
    <row r="186" s="428" customFormat="1"/>
    <row r="187" s="428" customFormat="1"/>
    <row r="188" s="428" customFormat="1"/>
    <row r="189" s="428" customFormat="1"/>
    <row r="190" s="428" customFormat="1"/>
    <row r="191" s="428" customFormat="1"/>
    <row r="192" s="428" customFormat="1"/>
    <row r="193" s="428" customFormat="1"/>
    <row r="194" s="428" customFormat="1"/>
    <row r="195" s="428" customFormat="1"/>
    <row r="196" s="428" customFormat="1"/>
    <row r="197" s="428" customFormat="1"/>
    <row r="198" s="428" customFormat="1"/>
    <row r="199" s="428" customFormat="1"/>
    <row r="200" s="428" customFormat="1"/>
    <row r="201" s="428" customFormat="1"/>
    <row r="202" s="428" customFormat="1"/>
    <row r="203" s="428" customFormat="1"/>
    <row r="204" s="428" customFormat="1"/>
    <row r="205" s="428" customFormat="1"/>
    <row r="206" s="428" customFormat="1"/>
    <row r="207" s="428" customFormat="1"/>
    <row r="208" s="428" customFormat="1"/>
    <row r="209" s="428" customFormat="1"/>
    <row r="210" s="428" customFormat="1"/>
    <row r="211" s="428" customFormat="1"/>
    <row r="212" s="428" customFormat="1"/>
    <row r="213" s="428" customFormat="1"/>
    <row r="214" s="428" customFormat="1"/>
    <row r="215" s="428" customFormat="1"/>
    <row r="216" s="428" customFormat="1"/>
    <row r="217" s="428" customFormat="1"/>
    <row r="218" s="428" customFormat="1"/>
    <row r="219" s="428" customFormat="1"/>
    <row r="220" s="428" customFormat="1"/>
    <row r="221" s="428" customFormat="1"/>
    <row r="222" s="428" customFormat="1"/>
    <row r="223" s="428" customFormat="1"/>
    <row r="224" s="428" customFormat="1"/>
    <row r="225" s="428" customFormat="1"/>
    <row r="226" s="428" customFormat="1"/>
    <row r="227" s="428" customFormat="1"/>
    <row r="228" s="428" customFormat="1"/>
    <row r="229" s="428" customFormat="1"/>
    <row r="230" s="428" customFormat="1"/>
    <row r="231" s="428" customFormat="1"/>
    <row r="232" s="428" customFormat="1"/>
    <row r="233" s="428" customFormat="1"/>
    <row r="234" s="428" customFormat="1"/>
    <row r="235" s="428" customFormat="1"/>
    <row r="236" s="428" customFormat="1"/>
    <row r="237" s="428" customFormat="1"/>
    <row r="238" s="428" customFormat="1"/>
    <row r="239" s="428" customFormat="1"/>
    <row r="240" s="428" customFormat="1"/>
    <row r="241" s="428" customFormat="1"/>
    <row r="242" s="428" customFormat="1"/>
    <row r="243" s="428" customFormat="1"/>
    <row r="244" s="428" customFormat="1"/>
    <row r="245" s="428" customFormat="1"/>
  </sheetData>
  <sheetProtection algorithmName="SHA-512" hashValue="etU8PI1M96CVZeSoX7Wp8vm62vt7ZdmaRRNQZNtYy+X+MyIALSZdL3QVZAr8fd2okQktrQmljVi2r2n47tbMZw==" saltValue="hrROke5SyRPNwvmemS/w1g==" spinCount="100000" sheet="1" objects="1" scenarios="1"/>
  <mergeCells count="6">
    <mergeCell ref="B40:C40"/>
    <mergeCell ref="B5:C5"/>
    <mergeCell ref="B16:C16"/>
    <mergeCell ref="B20:C20"/>
    <mergeCell ref="B25:C25"/>
    <mergeCell ref="B32:C32"/>
  </mergeCells>
  <conditionalFormatting sqref="C6:C12">
    <cfRule type="containsBlanks" dxfId="74" priority="18">
      <formula>LEN(TRIM(C6))=0</formula>
    </cfRule>
  </conditionalFormatting>
  <conditionalFormatting sqref="C13:C14">
    <cfRule type="containsBlanks" dxfId="73" priority="17">
      <formula>LEN(TRIM(C13))=0</formula>
    </cfRule>
  </conditionalFormatting>
  <conditionalFormatting sqref="C17">
    <cfRule type="containsBlanks" dxfId="72" priority="16">
      <formula>LEN(TRIM(C17))=0</formula>
    </cfRule>
  </conditionalFormatting>
  <conditionalFormatting sqref="C21:C23">
    <cfRule type="containsBlanks" dxfId="71" priority="15">
      <formula>LEN(TRIM(C21))=0</formula>
    </cfRule>
  </conditionalFormatting>
  <conditionalFormatting sqref="C26 C30">
    <cfRule type="containsBlanks" dxfId="70" priority="14">
      <formula>LEN(TRIM(C26))=0</formula>
    </cfRule>
  </conditionalFormatting>
  <conditionalFormatting sqref="C33 C37">
    <cfRule type="containsBlanks" dxfId="69" priority="13">
      <formula>LEN(TRIM(C33))=0</formula>
    </cfRule>
  </conditionalFormatting>
  <conditionalFormatting sqref="C27:C29">
    <cfRule type="containsBlanks" dxfId="68" priority="9">
      <formula>LEN(TRIM(C27))=0</formula>
    </cfRule>
  </conditionalFormatting>
  <conditionalFormatting sqref="C41:C46">
    <cfRule type="containsBlanks" dxfId="67" priority="8">
      <formula>LEN(TRIM(C41))=0</formula>
    </cfRule>
  </conditionalFormatting>
  <conditionalFormatting sqref="C47">
    <cfRule type="containsBlanks" dxfId="66" priority="7">
      <formula>LEN(TRIM(C47))=0</formula>
    </cfRule>
  </conditionalFormatting>
  <conditionalFormatting sqref="C34">
    <cfRule type="containsBlanks" dxfId="65" priority="6">
      <formula>LEN(TRIM(C34))=0</formula>
    </cfRule>
  </conditionalFormatting>
  <conditionalFormatting sqref="C35:C36">
    <cfRule type="containsBlanks" dxfId="64" priority="5">
      <formula>LEN(TRIM(C35))=0</formula>
    </cfRule>
  </conditionalFormatting>
  <conditionalFormatting sqref="C38">
    <cfRule type="containsBlanks" dxfId="63" priority="4">
      <formula>LEN(TRIM(C38))=0</formula>
    </cfRule>
  </conditionalFormatting>
  <conditionalFormatting sqref="D6:E11">
    <cfRule type="containsBlanks" dxfId="62" priority="3">
      <formula>LEN(TRIM(D6))=0</formula>
    </cfRule>
  </conditionalFormatting>
  <conditionalFormatting sqref="D13:E14">
    <cfRule type="containsBlanks" dxfId="61" priority="2">
      <formula>LEN(TRIM(D13))=0</formula>
    </cfRule>
  </conditionalFormatting>
  <conditionalFormatting sqref="C18">
    <cfRule type="containsBlanks" dxfId="60" priority="1">
      <formula>LEN(TRIM(C18))=0</formula>
    </cfRule>
  </conditionalFormatting>
  <pageMargins left="0.75" right="0.75" top="1" bottom="1" header="0.5" footer="0.5"/>
  <pageSetup fitToHeight="2" orientation="portrait" horizontalDpi="4294967292" verticalDpi="4294967292"/>
  <extLst>
    <ext xmlns:x14="http://schemas.microsoft.com/office/spreadsheetml/2009/9/main" uri="{CCE6A557-97BC-4b89-ADB6-D9C93CAAB3DF}">
      <x14:dataValidations xmlns:xm="http://schemas.microsoft.com/office/excel/2006/main" count="7">
        <x14:dataValidation type="list" allowBlank="1" showInputMessage="1" showErrorMessage="1">
          <x14:formula1>
            <xm:f>Lists!$B$2:$B$4</xm:f>
          </x14:formula1>
          <xm:sqref>C27:C29 C6:C11 C13:C14</xm:sqref>
        </x14:dataValidation>
        <x14:dataValidation type="list" allowBlank="1" showInputMessage="1" showErrorMessage="1">
          <x14:formula1>
            <xm:f>Lists!$G$2:$G$4</xm:f>
          </x14:formula1>
          <xm:sqref>C17</xm:sqref>
        </x14:dataValidation>
        <x14:dataValidation type="list" allowBlank="1" showInputMessage="1" showErrorMessage="1">
          <x14:formula1>
            <xm:f>Lists!$B$2:$B$3</xm:f>
          </x14:formula1>
          <xm:sqref>C21 C23 C43 C45 C47 C34:C36 C38</xm:sqref>
        </x14:dataValidation>
        <x14:dataValidation type="list" allowBlank="1" showInputMessage="1" showErrorMessage="1">
          <x14:formula1>
            <xm:f>Lists!$I$2:$I$4</xm:f>
          </x14:formula1>
          <xm:sqref>C41</xm:sqref>
        </x14:dataValidation>
        <x14:dataValidation type="list" allowBlank="1" showInputMessage="1" showErrorMessage="1">
          <x14:formula1>
            <xm:f>Lists!$J$2:$J$4</xm:f>
          </x14:formula1>
          <xm:sqref>C37</xm:sqref>
        </x14:dataValidation>
        <x14:dataValidation type="list" allowBlank="1" showInputMessage="1" showErrorMessage="1">
          <x14:formula1>
            <xm:f>Lists!$K$2:$K$6</xm:f>
          </x14:formula1>
          <xm:sqref>D6:D11 D13:D14</xm:sqref>
        </x14:dataValidation>
        <x14:dataValidation type="list" allowBlank="1" showInputMessage="1" showErrorMessage="1">
          <x14:formula1>
            <xm:f>Lists!$H$2:$H$3</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B1:ER131"/>
  <sheetViews>
    <sheetView zoomScaleNormal="100" workbookViewId="0">
      <pane ySplit="5" topLeftCell="A6" activePane="bottomLeft" state="frozenSplit"/>
      <selection activeCell="E97" sqref="E97"/>
      <selection pane="bottomLeft" activeCell="D48" sqref="D48"/>
    </sheetView>
  </sheetViews>
  <sheetFormatPr defaultColWidth="10.875" defaultRowHeight="15.75"/>
  <cols>
    <col min="1" max="1" width="2.125" style="10" customWidth="1"/>
    <col min="2" max="2" width="21.625" style="1" customWidth="1"/>
    <col min="3" max="3" width="73.5" style="612" customWidth="1"/>
    <col min="4" max="4" width="13.875" style="9" customWidth="1"/>
    <col min="5" max="5" width="30.875" style="10" customWidth="1"/>
    <col min="6" max="6" width="30.875" style="582" customWidth="1"/>
    <col min="7" max="7" width="32.5" style="587" customWidth="1"/>
    <col min="8" max="8" width="10.875" style="10" customWidth="1"/>
    <col min="9" max="77" width="10.875" style="10" hidden="1" customWidth="1"/>
    <col min="78" max="78" width="10.875" style="582" hidden="1" customWidth="1"/>
    <col min="79" max="147" width="10.875" style="10" hidden="1" customWidth="1"/>
    <col min="148" max="148" width="10.875" style="10" customWidth="1"/>
    <col min="149" max="16384" width="10.875" style="10"/>
  </cols>
  <sheetData>
    <row r="1" spans="2:147">
      <c r="B1" s="22" t="s">
        <v>441</v>
      </c>
      <c r="C1" s="609"/>
    </row>
    <row r="2" spans="2:147">
      <c r="B2" s="45" t="s">
        <v>169</v>
      </c>
      <c r="C2" s="610"/>
    </row>
    <row r="3" spans="2:147">
      <c r="B3" s="24" t="s">
        <v>170</v>
      </c>
      <c r="C3" s="611"/>
      <c r="J3" s="663" t="s">
        <v>43</v>
      </c>
      <c r="K3" s="663"/>
      <c r="L3" s="663"/>
      <c r="M3" s="663"/>
      <c r="N3" s="663"/>
      <c r="O3" s="663"/>
      <c r="P3" s="663"/>
      <c r="Q3" s="663" t="s">
        <v>6</v>
      </c>
      <c r="R3" s="663"/>
      <c r="S3" s="663"/>
      <c r="T3" s="663"/>
      <c r="U3" s="663"/>
      <c r="V3" s="663"/>
      <c r="W3" s="663"/>
      <c r="X3" s="663"/>
      <c r="Y3" s="663"/>
      <c r="Z3" s="663"/>
      <c r="AA3" s="663" t="s">
        <v>56</v>
      </c>
      <c r="AB3" s="663"/>
      <c r="AC3" s="663"/>
      <c r="AD3" s="663"/>
      <c r="AE3" s="663"/>
      <c r="AF3" s="663"/>
      <c r="AG3" s="663"/>
      <c r="AH3" s="663"/>
      <c r="AI3" s="663"/>
      <c r="AJ3" s="663"/>
      <c r="AK3" s="663"/>
      <c r="AL3" s="663"/>
      <c r="AM3" s="663"/>
      <c r="AN3" s="663"/>
      <c r="AO3" s="663"/>
      <c r="AP3" s="663" t="s">
        <v>8</v>
      </c>
      <c r="AQ3" s="663"/>
      <c r="AR3" s="663"/>
      <c r="AS3" s="663"/>
      <c r="AT3" s="663" t="s">
        <v>9</v>
      </c>
      <c r="AU3" s="663"/>
      <c r="AV3" s="663"/>
      <c r="AW3" s="663"/>
      <c r="AX3" s="664" t="s">
        <v>19</v>
      </c>
      <c r="AY3" s="665"/>
      <c r="AZ3" s="665"/>
      <c r="BA3" s="665"/>
      <c r="BB3" s="665"/>
      <c r="BC3" s="665"/>
      <c r="BD3" s="665"/>
      <c r="BE3" s="665"/>
      <c r="BF3" s="665"/>
      <c r="BG3" s="665"/>
      <c r="BH3" s="666"/>
      <c r="BI3" s="663" t="s">
        <v>25</v>
      </c>
      <c r="BJ3" s="663"/>
      <c r="BK3" s="663"/>
      <c r="BL3" s="663"/>
      <c r="BM3" s="663"/>
      <c r="BN3" s="663"/>
      <c r="BO3" s="663"/>
      <c r="BP3" s="663"/>
      <c r="BQ3" s="663"/>
      <c r="BR3" s="663"/>
      <c r="BS3" s="663"/>
      <c r="BT3" s="663"/>
      <c r="BU3" s="663"/>
      <c r="BV3" s="663"/>
      <c r="BW3" s="663"/>
      <c r="BX3" s="663"/>
      <c r="BY3" s="566"/>
      <c r="BZ3" s="428"/>
    </row>
    <row r="4" spans="2:147" ht="16.5" thickBot="1">
      <c r="J4" s="664" t="s">
        <v>40</v>
      </c>
      <c r="K4" s="665"/>
      <c r="L4" s="665"/>
      <c r="M4" s="665"/>
      <c r="N4" s="665"/>
      <c r="O4" s="665"/>
      <c r="P4" s="665"/>
      <c r="Q4" s="665"/>
      <c r="R4" s="665"/>
      <c r="S4" s="665"/>
      <c r="T4" s="665"/>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c r="AT4" s="665"/>
      <c r="AU4" s="665"/>
      <c r="AV4" s="665"/>
      <c r="AW4" s="665"/>
      <c r="AX4" s="665"/>
      <c r="AY4" s="665"/>
      <c r="AZ4" s="665"/>
      <c r="BA4" s="665"/>
      <c r="BB4" s="665"/>
      <c r="BC4" s="665"/>
      <c r="BD4" s="665"/>
      <c r="BE4" s="665"/>
      <c r="BF4" s="665"/>
      <c r="BG4" s="665"/>
      <c r="BH4" s="665"/>
      <c r="BI4" s="665"/>
      <c r="BJ4" s="665"/>
      <c r="BK4" s="665"/>
      <c r="BL4" s="665"/>
      <c r="BM4" s="665"/>
      <c r="BN4" s="665"/>
      <c r="BO4" s="665"/>
      <c r="BP4" s="665"/>
      <c r="BQ4" s="665"/>
      <c r="BR4" s="665"/>
      <c r="BS4" s="665"/>
      <c r="BT4" s="665"/>
      <c r="BU4" s="665"/>
      <c r="BV4" s="665"/>
      <c r="BW4" s="665"/>
      <c r="BX4" s="665"/>
      <c r="BY4" s="566"/>
      <c r="BZ4" s="428"/>
      <c r="CB4" s="661" t="s">
        <v>41</v>
      </c>
      <c r="CC4" s="661"/>
      <c r="CD4" s="661"/>
      <c r="CE4" s="661"/>
      <c r="CF4" s="661"/>
      <c r="CG4" s="661"/>
      <c r="CH4" s="661"/>
      <c r="CI4" s="661"/>
      <c r="CJ4" s="661"/>
      <c r="CK4" s="661"/>
      <c r="CL4" s="661"/>
      <c r="CM4" s="661"/>
      <c r="CN4" s="661"/>
      <c r="CO4" s="661"/>
      <c r="CP4" s="661"/>
      <c r="CQ4" s="661"/>
      <c r="CR4" s="661"/>
      <c r="CS4" s="661"/>
      <c r="CT4" s="661"/>
      <c r="CU4" s="661"/>
      <c r="CV4" s="661"/>
      <c r="CW4" s="661"/>
      <c r="CX4" s="661"/>
      <c r="CY4" s="661"/>
      <c r="CZ4" s="661"/>
      <c r="DA4" s="661"/>
      <c r="DB4" s="661"/>
      <c r="DC4" s="661"/>
      <c r="DD4" s="661"/>
      <c r="DE4" s="661"/>
      <c r="DF4" s="661"/>
      <c r="DG4" s="661"/>
      <c r="DH4" s="661"/>
      <c r="DI4" s="661"/>
      <c r="DJ4" s="661"/>
      <c r="DK4" s="661"/>
      <c r="DL4" s="661"/>
      <c r="DM4" s="661"/>
      <c r="DN4" s="661"/>
      <c r="DO4" s="661"/>
      <c r="DP4" s="661"/>
      <c r="DQ4" s="661"/>
      <c r="DR4" s="661"/>
      <c r="DS4" s="661"/>
      <c r="DT4" s="661"/>
      <c r="DU4" s="661"/>
      <c r="DV4" s="661"/>
      <c r="DW4" s="661"/>
      <c r="DX4" s="661"/>
      <c r="DY4" s="661"/>
      <c r="DZ4" s="661"/>
      <c r="EA4" s="661"/>
      <c r="EB4" s="661"/>
      <c r="EC4" s="661"/>
      <c r="ED4" s="661"/>
      <c r="EE4" s="661"/>
      <c r="EF4" s="661"/>
      <c r="EG4" s="661"/>
      <c r="EH4" s="661"/>
      <c r="EI4" s="661"/>
      <c r="EJ4" s="661"/>
      <c r="EK4" s="661"/>
      <c r="EL4" s="661"/>
      <c r="EM4" s="661"/>
      <c r="EN4" s="661"/>
      <c r="EO4" s="661"/>
      <c r="EP4" s="662"/>
    </row>
    <row r="5" spans="2:147" ht="16.5" thickBot="1">
      <c r="B5" s="569"/>
      <c r="C5" s="613" t="s">
        <v>5</v>
      </c>
      <c r="D5" s="44" t="s">
        <v>4</v>
      </c>
      <c r="E5" s="44" t="s">
        <v>563</v>
      </c>
      <c r="F5" s="584" t="s">
        <v>568</v>
      </c>
      <c r="G5" s="588" t="s">
        <v>562</v>
      </c>
      <c r="I5" s="567" t="s">
        <v>149</v>
      </c>
      <c r="J5" s="567" t="s">
        <v>141</v>
      </c>
      <c r="K5" s="567" t="s">
        <v>48</v>
      </c>
      <c r="L5" s="567" t="s">
        <v>150</v>
      </c>
      <c r="M5" s="567" t="s">
        <v>130</v>
      </c>
      <c r="N5" s="567" t="s">
        <v>151</v>
      </c>
      <c r="O5" s="567" t="s">
        <v>125</v>
      </c>
      <c r="P5" s="567" t="s">
        <v>138</v>
      </c>
      <c r="Q5" s="567" t="s">
        <v>505</v>
      </c>
      <c r="R5" s="567" t="s">
        <v>50</v>
      </c>
      <c r="S5" s="567" t="s">
        <v>145</v>
      </c>
      <c r="T5" s="567" t="s">
        <v>7</v>
      </c>
      <c r="U5" s="567" t="s">
        <v>124</v>
      </c>
      <c r="V5" s="567" t="s">
        <v>152</v>
      </c>
      <c r="W5" s="567" t="s">
        <v>142</v>
      </c>
      <c r="X5" s="567" t="s">
        <v>143</v>
      </c>
      <c r="Y5" s="567" t="s">
        <v>16</v>
      </c>
      <c r="Z5" s="567" t="s">
        <v>53</v>
      </c>
      <c r="AA5" s="567" t="s">
        <v>54</v>
      </c>
      <c r="AB5" s="567" t="s">
        <v>146</v>
      </c>
      <c r="AC5" s="567" t="s">
        <v>127</v>
      </c>
      <c r="AD5" s="567" t="s">
        <v>126</v>
      </c>
      <c r="AE5" s="567" t="s">
        <v>139</v>
      </c>
      <c r="AF5" s="567" t="s">
        <v>153</v>
      </c>
      <c r="AG5" s="567" t="s">
        <v>134</v>
      </c>
      <c r="AH5" s="567" t="s">
        <v>154</v>
      </c>
      <c r="AI5" s="567" t="s">
        <v>144</v>
      </c>
      <c r="AJ5" s="567" t="s">
        <v>129</v>
      </c>
      <c r="AK5" s="567" t="s">
        <v>137</v>
      </c>
      <c r="AL5" s="567" t="s">
        <v>133</v>
      </c>
      <c r="AM5" s="567" t="s">
        <v>122</v>
      </c>
      <c r="AN5" s="567" t="s">
        <v>155</v>
      </c>
      <c r="AO5" s="567" t="s">
        <v>132</v>
      </c>
      <c r="AP5" s="567" t="s">
        <v>128</v>
      </c>
      <c r="AQ5" s="567" t="s">
        <v>147</v>
      </c>
      <c r="AR5" s="567" t="s">
        <v>51</v>
      </c>
      <c r="AS5" s="567" t="s">
        <v>10</v>
      </c>
      <c r="AT5" s="567" t="s">
        <v>549</v>
      </c>
      <c r="AU5" s="567" t="s">
        <v>11</v>
      </c>
      <c r="AV5" s="567" t="s">
        <v>551</v>
      </c>
      <c r="AW5" s="567" t="s">
        <v>131</v>
      </c>
      <c r="AX5" s="567" t="s">
        <v>548</v>
      </c>
      <c r="AY5" s="567" t="s">
        <v>123</v>
      </c>
      <c r="AZ5" s="567" t="s">
        <v>23</v>
      </c>
      <c r="BA5" s="567" t="s">
        <v>20</v>
      </c>
      <c r="BB5" s="567" t="s">
        <v>148</v>
      </c>
      <c r="BC5" s="567" t="s">
        <v>156</v>
      </c>
      <c r="BD5" s="567" t="s">
        <v>21</v>
      </c>
      <c r="BE5" s="567" t="s">
        <v>22</v>
      </c>
      <c r="BF5" s="567" t="s">
        <v>39</v>
      </c>
      <c r="BG5" s="567" t="s">
        <v>82</v>
      </c>
      <c r="BH5" s="567" t="s">
        <v>24</v>
      </c>
      <c r="BI5" s="17" t="s">
        <v>270</v>
      </c>
      <c r="BJ5" s="17" t="s">
        <v>26</v>
      </c>
      <c r="BK5" s="17" t="s">
        <v>27</v>
      </c>
      <c r="BL5" s="17" t="s">
        <v>28</v>
      </c>
      <c r="BM5" s="17" t="s">
        <v>29</v>
      </c>
      <c r="BN5" s="17" t="s">
        <v>281</v>
      </c>
      <c r="BO5" s="17" t="s">
        <v>30</v>
      </c>
      <c r="BP5" s="17" t="s">
        <v>31</v>
      </c>
      <c r="BQ5" s="17" t="s">
        <v>32</v>
      </c>
      <c r="BR5" s="17" t="s">
        <v>33</v>
      </c>
      <c r="BS5" s="17" t="s">
        <v>34</v>
      </c>
      <c r="BT5" s="17" t="s">
        <v>35</v>
      </c>
      <c r="BU5" s="17" t="s">
        <v>36</v>
      </c>
      <c r="BV5" s="17" t="s">
        <v>37</v>
      </c>
      <c r="BW5" s="55" t="s">
        <v>38</v>
      </c>
      <c r="BX5" s="17" t="s">
        <v>267</v>
      </c>
      <c r="BY5" s="61" t="s">
        <v>332</v>
      </c>
      <c r="CA5" s="567" t="s">
        <v>149</v>
      </c>
      <c r="CB5" s="567" t="s">
        <v>141</v>
      </c>
      <c r="CC5" s="567" t="s">
        <v>48</v>
      </c>
      <c r="CD5" s="567" t="s">
        <v>150</v>
      </c>
      <c r="CE5" s="567" t="s">
        <v>130</v>
      </c>
      <c r="CF5" s="567" t="s">
        <v>151</v>
      </c>
      <c r="CG5" s="567" t="s">
        <v>125</v>
      </c>
      <c r="CH5" s="567" t="s">
        <v>138</v>
      </c>
      <c r="CI5" s="567" t="s">
        <v>505</v>
      </c>
      <c r="CJ5" s="567" t="s">
        <v>50</v>
      </c>
      <c r="CK5" s="567" t="s">
        <v>145</v>
      </c>
      <c r="CL5" s="567" t="s">
        <v>7</v>
      </c>
      <c r="CM5" s="567" t="s">
        <v>124</v>
      </c>
      <c r="CN5" s="567" t="s">
        <v>152</v>
      </c>
      <c r="CO5" s="567" t="s">
        <v>142</v>
      </c>
      <c r="CP5" s="567" t="s">
        <v>143</v>
      </c>
      <c r="CQ5" s="567" t="s">
        <v>16</v>
      </c>
      <c r="CR5" s="567" t="s">
        <v>53</v>
      </c>
      <c r="CS5" s="567" t="s">
        <v>54</v>
      </c>
      <c r="CT5" s="567" t="s">
        <v>146</v>
      </c>
      <c r="CU5" s="567" t="s">
        <v>127</v>
      </c>
      <c r="CV5" s="567" t="s">
        <v>126</v>
      </c>
      <c r="CW5" s="567" t="s">
        <v>139</v>
      </c>
      <c r="CX5" s="567" t="s">
        <v>153</v>
      </c>
      <c r="CY5" s="567" t="s">
        <v>134</v>
      </c>
      <c r="CZ5" s="567" t="s">
        <v>154</v>
      </c>
      <c r="DA5" s="567" t="s">
        <v>144</v>
      </c>
      <c r="DB5" s="567" t="s">
        <v>129</v>
      </c>
      <c r="DC5" s="567" t="s">
        <v>137</v>
      </c>
      <c r="DD5" s="567" t="s">
        <v>133</v>
      </c>
      <c r="DE5" s="567" t="s">
        <v>122</v>
      </c>
      <c r="DF5" s="567" t="s">
        <v>155</v>
      </c>
      <c r="DG5" s="567" t="s">
        <v>132</v>
      </c>
      <c r="DH5" s="567" t="s">
        <v>128</v>
      </c>
      <c r="DI5" s="567" t="s">
        <v>147</v>
      </c>
      <c r="DJ5" s="567" t="s">
        <v>51</v>
      </c>
      <c r="DK5" s="567" t="s">
        <v>10</v>
      </c>
      <c r="DL5" s="567" t="s">
        <v>549</v>
      </c>
      <c r="DM5" s="567" t="s">
        <v>11</v>
      </c>
      <c r="DN5" s="567" t="s">
        <v>551</v>
      </c>
      <c r="DO5" s="567" t="s">
        <v>131</v>
      </c>
      <c r="DP5" s="567" t="s">
        <v>548</v>
      </c>
      <c r="DQ5" s="567" t="s">
        <v>123</v>
      </c>
      <c r="DR5" s="567" t="s">
        <v>23</v>
      </c>
      <c r="DS5" s="567" t="s">
        <v>20</v>
      </c>
      <c r="DT5" s="567" t="s">
        <v>148</v>
      </c>
      <c r="DU5" s="567" t="s">
        <v>156</v>
      </c>
      <c r="DV5" s="567" t="s">
        <v>21</v>
      </c>
      <c r="DW5" s="567" t="s">
        <v>22</v>
      </c>
      <c r="DX5" s="567" t="s">
        <v>39</v>
      </c>
      <c r="DY5" s="567" t="s">
        <v>82</v>
      </c>
      <c r="DZ5" s="567" t="s">
        <v>24</v>
      </c>
      <c r="EA5" s="17" t="s">
        <v>270</v>
      </c>
      <c r="EB5" s="17" t="s">
        <v>26</v>
      </c>
      <c r="EC5" s="17" t="s">
        <v>27</v>
      </c>
      <c r="ED5" s="17" t="s">
        <v>28</v>
      </c>
      <c r="EE5" s="17" t="s">
        <v>29</v>
      </c>
      <c r="EF5" s="17" t="s">
        <v>281</v>
      </c>
      <c r="EG5" s="17" t="s">
        <v>30</v>
      </c>
      <c r="EH5" s="17" t="s">
        <v>31</v>
      </c>
      <c r="EI5" s="17" t="s">
        <v>32</v>
      </c>
      <c r="EJ5" s="17" t="s">
        <v>33</v>
      </c>
      <c r="EK5" s="17" t="s">
        <v>34</v>
      </c>
      <c r="EL5" s="17" t="s">
        <v>35</v>
      </c>
      <c r="EM5" s="17" t="s">
        <v>36</v>
      </c>
      <c r="EN5" s="17" t="s">
        <v>37</v>
      </c>
      <c r="EO5" s="17" t="s">
        <v>38</v>
      </c>
      <c r="EP5" s="17" t="s">
        <v>267</v>
      </c>
      <c r="EQ5" s="61" t="s">
        <v>332</v>
      </c>
    </row>
    <row r="6" spans="2:147" ht="150" customHeight="1" thickTop="1">
      <c r="B6" s="583">
        <v>1</v>
      </c>
      <c r="C6" s="608" t="s">
        <v>490</v>
      </c>
      <c r="D6" s="471"/>
      <c r="E6" s="621"/>
      <c r="F6" s="585"/>
      <c r="G6" s="589" t="s">
        <v>515</v>
      </c>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56">
        <v>1</v>
      </c>
      <c r="BX6" s="58"/>
      <c r="BY6" s="58"/>
      <c r="CA6" s="31">
        <f t="shared" ref="CA6:CJ13" si="0">IF(OR(AND($D6="No",I6=1),AND($D6="Maybe", I6=1)), 1, 0)</f>
        <v>0</v>
      </c>
      <c r="CB6" s="31">
        <f t="shared" si="0"/>
        <v>0</v>
      </c>
      <c r="CC6" s="31">
        <f t="shared" si="0"/>
        <v>0</v>
      </c>
      <c r="CD6" s="31">
        <f t="shared" si="0"/>
        <v>0</v>
      </c>
      <c r="CE6" s="31">
        <f t="shared" si="0"/>
        <v>0</v>
      </c>
      <c r="CF6" s="31">
        <f t="shared" si="0"/>
        <v>0</v>
      </c>
      <c r="CG6" s="31">
        <f t="shared" si="0"/>
        <v>0</v>
      </c>
      <c r="CH6" s="31">
        <f t="shared" si="0"/>
        <v>0</v>
      </c>
      <c r="CI6" s="31">
        <f t="shared" si="0"/>
        <v>0</v>
      </c>
      <c r="CJ6" s="31">
        <f t="shared" si="0"/>
        <v>0</v>
      </c>
      <c r="CK6" s="31">
        <f t="shared" ref="CK6:CT13" si="1">IF(OR(AND($D6="No",S6=1),AND($D6="Maybe", S6=1)), 1, 0)</f>
        <v>0</v>
      </c>
      <c r="CL6" s="31">
        <f t="shared" si="1"/>
        <v>0</v>
      </c>
      <c r="CM6" s="31">
        <f t="shared" si="1"/>
        <v>0</v>
      </c>
      <c r="CN6" s="31">
        <f t="shared" si="1"/>
        <v>0</v>
      </c>
      <c r="CO6" s="31">
        <f t="shared" si="1"/>
        <v>0</v>
      </c>
      <c r="CP6" s="31">
        <f t="shared" si="1"/>
        <v>0</v>
      </c>
      <c r="CQ6" s="31">
        <f t="shared" si="1"/>
        <v>0</v>
      </c>
      <c r="CR6" s="31">
        <f t="shared" si="1"/>
        <v>0</v>
      </c>
      <c r="CS6" s="31">
        <f t="shared" si="1"/>
        <v>0</v>
      </c>
      <c r="CT6" s="31">
        <f t="shared" si="1"/>
        <v>0</v>
      </c>
      <c r="CU6" s="31">
        <f t="shared" ref="CU6:DD13" si="2">IF(OR(AND($D6="No",AC6=1),AND($D6="Maybe", AC6=1)), 1, 0)</f>
        <v>0</v>
      </c>
      <c r="CV6" s="31">
        <f t="shared" si="2"/>
        <v>0</v>
      </c>
      <c r="CW6" s="31">
        <f t="shared" si="2"/>
        <v>0</v>
      </c>
      <c r="CX6" s="31">
        <f t="shared" si="2"/>
        <v>0</v>
      </c>
      <c r="CY6" s="31">
        <f t="shared" si="2"/>
        <v>0</v>
      </c>
      <c r="CZ6" s="31">
        <f t="shared" si="2"/>
        <v>0</v>
      </c>
      <c r="DA6" s="31">
        <f t="shared" si="2"/>
        <v>0</v>
      </c>
      <c r="DB6" s="31">
        <f t="shared" si="2"/>
        <v>0</v>
      </c>
      <c r="DC6" s="31">
        <f t="shared" si="2"/>
        <v>0</v>
      </c>
      <c r="DD6" s="31">
        <f t="shared" si="2"/>
        <v>0</v>
      </c>
      <c r="DE6" s="31">
        <f t="shared" ref="DE6:DN13" si="3">IF(OR(AND($D6="No",AM6=1),AND($D6="Maybe", AM6=1)), 1, 0)</f>
        <v>0</v>
      </c>
      <c r="DF6" s="31">
        <f t="shared" si="3"/>
        <v>0</v>
      </c>
      <c r="DG6" s="31">
        <f t="shared" si="3"/>
        <v>0</v>
      </c>
      <c r="DH6" s="31">
        <f t="shared" si="3"/>
        <v>0</v>
      </c>
      <c r="DI6" s="31">
        <f t="shared" si="3"/>
        <v>0</v>
      </c>
      <c r="DJ6" s="31">
        <f t="shared" si="3"/>
        <v>0</v>
      </c>
      <c r="DK6" s="31">
        <f t="shared" si="3"/>
        <v>0</v>
      </c>
      <c r="DL6" s="31">
        <f t="shared" si="3"/>
        <v>0</v>
      </c>
      <c r="DM6" s="31">
        <f t="shared" si="3"/>
        <v>0</v>
      </c>
      <c r="DN6" s="31">
        <f t="shared" si="3"/>
        <v>0</v>
      </c>
      <c r="DO6" s="31">
        <f t="shared" ref="DO6:DX13" si="4">IF(OR(AND($D6="No",AW6=1),AND($D6="Maybe", AW6=1)), 1, 0)</f>
        <v>0</v>
      </c>
      <c r="DP6" s="31">
        <f t="shared" si="4"/>
        <v>0</v>
      </c>
      <c r="DQ6" s="31">
        <f t="shared" si="4"/>
        <v>0</v>
      </c>
      <c r="DR6" s="31">
        <f t="shared" si="4"/>
        <v>0</v>
      </c>
      <c r="DS6" s="31">
        <f t="shared" si="4"/>
        <v>0</v>
      </c>
      <c r="DT6" s="31">
        <f t="shared" si="4"/>
        <v>0</v>
      </c>
      <c r="DU6" s="31">
        <f t="shared" si="4"/>
        <v>0</v>
      </c>
      <c r="DV6" s="31">
        <f t="shared" si="4"/>
        <v>0</v>
      </c>
      <c r="DW6" s="31">
        <f t="shared" si="4"/>
        <v>0</v>
      </c>
      <c r="DX6" s="31">
        <f t="shared" si="4"/>
        <v>0</v>
      </c>
      <c r="DY6" s="31">
        <f t="shared" ref="DY6:EH13" si="5">IF(OR(AND($D6="No",BG6=1),AND($D6="Maybe", BG6=1)), 1, 0)</f>
        <v>0</v>
      </c>
      <c r="DZ6" s="31">
        <f t="shared" si="5"/>
        <v>0</v>
      </c>
      <c r="EA6" s="31">
        <f t="shared" si="5"/>
        <v>0</v>
      </c>
      <c r="EB6" s="31">
        <f t="shared" si="5"/>
        <v>0</v>
      </c>
      <c r="EC6" s="31">
        <f t="shared" si="5"/>
        <v>0</v>
      </c>
      <c r="ED6" s="31">
        <f t="shared" si="5"/>
        <v>0</v>
      </c>
      <c r="EE6" s="31">
        <f t="shared" si="5"/>
        <v>0</v>
      </c>
      <c r="EF6" s="31">
        <f t="shared" si="5"/>
        <v>0</v>
      </c>
      <c r="EG6" s="31">
        <f t="shared" si="5"/>
        <v>0</v>
      </c>
      <c r="EH6" s="31">
        <f t="shared" si="5"/>
        <v>0</v>
      </c>
      <c r="EI6" s="31">
        <f t="shared" ref="EI6:EQ13" si="6">IF(OR(AND($D6="No",BQ6=1),AND($D6="Maybe", BQ6=1)), 1, 0)</f>
        <v>0</v>
      </c>
      <c r="EJ6" s="31">
        <f t="shared" si="6"/>
        <v>0</v>
      </c>
      <c r="EK6" s="31">
        <f t="shared" si="6"/>
        <v>0</v>
      </c>
      <c r="EL6" s="31">
        <f t="shared" si="6"/>
        <v>0</v>
      </c>
      <c r="EM6" s="31">
        <f t="shared" si="6"/>
        <v>0</v>
      </c>
      <c r="EN6" s="31">
        <f t="shared" si="6"/>
        <v>0</v>
      </c>
      <c r="EO6" s="31">
        <f t="shared" si="6"/>
        <v>0</v>
      </c>
      <c r="EP6" s="31">
        <f t="shared" si="6"/>
        <v>0</v>
      </c>
      <c r="EQ6" s="31">
        <f t="shared" si="6"/>
        <v>0</v>
      </c>
    </row>
    <row r="7" spans="2:147" ht="150" customHeight="1">
      <c r="B7" s="430">
        <v>2</v>
      </c>
      <c r="C7" s="614" t="s">
        <v>59</v>
      </c>
      <c r="D7" s="471"/>
      <c r="E7" s="622"/>
      <c r="F7" s="586"/>
      <c r="G7" s="590" t="s">
        <v>561</v>
      </c>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v>1</v>
      </c>
      <c r="BK7" s="11"/>
      <c r="BL7" s="11"/>
      <c r="BM7" s="11"/>
      <c r="BN7" s="11"/>
      <c r="BO7" s="11"/>
      <c r="BP7" s="11"/>
      <c r="BQ7" s="11"/>
      <c r="BR7" s="11"/>
      <c r="BS7" s="11"/>
      <c r="BT7" s="11">
        <v>1</v>
      </c>
      <c r="BU7" s="11"/>
      <c r="BV7" s="11"/>
      <c r="BW7" s="56"/>
      <c r="BX7" s="59"/>
      <c r="BY7" s="59"/>
      <c r="CA7" s="31">
        <f t="shared" si="0"/>
        <v>0</v>
      </c>
      <c r="CB7" s="31">
        <f t="shared" si="0"/>
        <v>0</v>
      </c>
      <c r="CC7" s="31">
        <f t="shared" si="0"/>
        <v>0</v>
      </c>
      <c r="CD7" s="31">
        <f t="shared" si="0"/>
        <v>0</v>
      </c>
      <c r="CE7" s="31">
        <f t="shared" si="0"/>
        <v>0</v>
      </c>
      <c r="CF7" s="31">
        <f t="shared" si="0"/>
        <v>0</v>
      </c>
      <c r="CG7" s="31">
        <f t="shared" si="0"/>
        <v>0</v>
      </c>
      <c r="CH7" s="31">
        <f t="shared" si="0"/>
        <v>0</v>
      </c>
      <c r="CI7" s="31">
        <f t="shared" si="0"/>
        <v>0</v>
      </c>
      <c r="CJ7" s="31">
        <f t="shared" si="0"/>
        <v>0</v>
      </c>
      <c r="CK7" s="31">
        <f t="shared" si="1"/>
        <v>0</v>
      </c>
      <c r="CL7" s="31">
        <f t="shared" si="1"/>
        <v>0</v>
      </c>
      <c r="CM7" s="31">
        <f t="shared" si="1"/>
        <v>0</v>
      </c>
      <c r="CN7" s="31">
        <f t="shared" si="1"/>
        <v>0</v>
      </c>
      <c r="CO7" s="31">
        <f t="shared" si="1"/>
        <v>0</v>
      </c>
      <c r="CP7" s="31">
        <f t="shared" si="1"/>
        <v>0</v>
      </c>
      <c r="CQ7" s="31">
        <f t="shared" si="1"/>
        <v>0</v>
      </c>
      <c r="CR7" s="31">
        <f t="shared" si="1"/>
        <v>0</v>
      </c>
      <c r="CS7" s="31">
        <f t="shared" si="1"/>
        <v>0</v>
      </c>
      <c r="CT7" s="31">
        <f t="shared" si="1"/>
        <v>0</v>
      </c>
      <c r="CU7" s="31">
        <f t="shared" si="2"/>
        <v>0</v>
      </c>
      <c r="CV7" s="31">
        <f t="shared" si="2"/>
        <v>0</v>
      </c>
      <c r="CW7" s="31">
        <f t="shared" si="2"/>
        <v>0</v>
      </c>
      <c r="CX7" s="31">
        <f t="shared" si="2"/>
        <v>0</v>
      </c>
      <c r="CY7" s="31">
        <f t="shared" si="2"/>
        <v>0</v>
      </c>
      <c r="CZ7" s="31">
        <f t="shared" si="2"/>
        <v>0</v>
      </c>
      <c r="DA7" s="31">
        <f t="shared" si="2"/>
        <v>0</v>
      </c>
      <c r="DB7" s="31">
        <f t="shared" si="2"/>
        <v>0</v>
      </c>
      <c r="DC7" s="31">
        <f t="shared" si="2"/>
        <v>0</v>
      </c>
      <c r="DD7" s="31">
        <f t="shared" si="2"/>
        <v>0</v>
      </c>
      <c r="DE7" s="31">
        <f t="shared" si="3"/>
        <v>0</v>
      </c>
      <c r="DF7" s="31">
        <f t="shared" si="3"/>
        <v>0</v>
      </c>
      <c r="DG7" s="31">
        <f t="shared" si="3"/>
        <v>0</v>
      </c>
      <c r="DH7" s="31">
        <f t="shared" si="3"/>
        <v>0</v>
      </c>
      <c r="DI7" s="31">
        <f t="shared" si="3"/>
        <v>0</v>
      </c>
      <c r="DJ7" s="31">
        <f t="shared" si="3"/>
        <v>0</v>
      </c>
      <c r="DK7" s="31">
        <f t="shared" si="3"/>
        <v>0</v>
      </c>
      <c r="DL7" s="31">
        <f t="shared" si="3"/>
        <v>0</v>
      </c>
      <c r="DM7" s="31">
        <f t="shared" si="3"/>
        <v>0</v>
      </c>
      <c r="DN7" s="31">
        <f t="shared" si="3"/>
        <v>0</v>
      </c>
      <c r="DO7" s="31">
        <f t="shared" si="4"/>
        <v>0</v>
      </c>
      <c r="DP7" s="31">
        <f t="shared" si="4"/>
        <v>0</v>
      </c>
      <c r="DQ7" s="31">
        <f t="shared" si="4"/>
        <v>0</v>
      </c>
      <c r="DR7" s="31">
        <f t="shared" si="4"/>
        <v>0</v>
      </c>
      <c r="DS7" s="31">
        <f t="shared" si="4"/>
        <v>0</v>
      </c>
      <c r="DT7" s="31">
        <f t="shared" si="4"/>
        <v>0</v>
      </c>
      <c r="DU7" s="31">
        <f t="shared" si="4"/>
        <v>0</v>
      </c>
      <c r="DV7" s="31">
        <f t="shared" si="4"/>
        <v>0</v>
      </c>
      <c r="DW7" s="31">
        <f t="shared" si="4"/>
        <v>0</v>
      </c>
      <c r="DX7" s="31">
        <f t="shared" si="4"/>
        <v>0</v>
      </c>
      <c r="DY7" s="31">
        <f t="shared" si="5"/>
        <v>0</v>
      </c>
      <c r="DZ7" s="31">
        <f t="shared" si="5"/>
        <v>0</v>
      </c>
      <c r="EA7" s="31">
        <f t="shared" si="5"/>
        <v>0</v>
      </c>
      <c r="EB7" s="31">
        <f t="shared" si="5"/>
        <v>0</v>
      </c>
      <c r="EC7" s="31">
        <f t="shared" si="5"/>
        <v>0</v>
      </c>
      <c r="ED7" s="31">
        <f t="shared" si="5"/>
        <v>0</v>
      </c>
      <c r="EE7" s="31">
        <f t="shared" si="5"/>
        <v>0</v>
      </c>
      <c r="EF7" s="31">
        <f t="shared" si="5"/>
        <v>0</v>
      </c>
      <c r="EG7" s="31">
        <f t="shared" si="5"/>
        <v>0</v>
      </c>
      <c r="EH7" s="31">
        <f t="shared" si="5"/>
        <v>0</v>
      </c>
      <c r="EI7" s="31">
        <f t="shared" si="6"/>
        <v>0</v>
      </c>
      <c r="EJ7" s="31">
        <f t="shared" si="6"/>
        <v>0</v>
      </c>
      <c r="EK7" s="31">
        <f t="shared" si="6"/>
        <v>0</v>
      </c>
      <c r="EL7" s="31">
        <f t="shared" si="6"/>
        <v>0</v>
      </c>
      <c r="EM7" s="31">
        <f t="shared" si="6"/>
        <v>0</v>
      </c>
      <c r="EN7" s="31">
        <f t="shared" si="6"/>
        <v>0</v>
      </c>
      <c r="EO7" s="31">
        <f t="shared" si="6"/>
        <v>0</v>
      </c>
      <c r="EP7" s="31">
        <f t="shared" si="6"/>
        <v>0</v>
      </c>
      <c r="EQ7" s="31">
        <f t="shared" si="6"/>
        <v>0</v>
      </c>
    </row>
    <row r="8" spans="2:147" ht="150" customHeight="1">
      <c r="B8" s="430">
        <v>3</v>
      </c>
      <c r="C8" s="614" t="s">
        <v>157</v>
      </c>
      <c r="D8" s="471"/>
      <c r="E8" s="622"/>
      <c r="F8" s="586"/>
      <c r="G8" s="590" t="s">
        <v>564</v>
      </c>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v>1</v>
      </c>
      <c r="BJ8" s="11"/>
      <c r="BK8" s="11"/>
      <c r="BL8" s="11"/>
      <c r="BM8" s="11"/>
      <c r="BN8" s="11"/>
      <c r="BO8" s="11"/>
      <c r="BP8" s="11"/>
      <c r="BQ8" s="11"/>
      <c r="BR8" s="11"/>
      <c r="BS8" s="11"/>
      <c r="BT8" s="11"/>
      <c r="BU8" s="11"/>
      <c r="BV8" s="11"/>
      <c r="BW8" s="56"/>
      <c r="BX8" s="59"/>
      <c r="BY8" s="59"/>
      <c r="CA8" s="31">
        <f t="shared" si="0"/>
        <v>0</v>
      </c>
      <c r="CB8" s="31">
        <f t="shared" si="0"/>
        <v>0</v>
      </c>
      <c r="CC8" s="31">
        <f t="shared" si="0"/>
        <v>0</v>
      </c>
      <c r="CD8" s="31">
        <f t="shared" si="0"/>
        <v>0</v>
      </c>
      <c r="CE8" s="31">
        <f t="shared" si="0"/>
        <v>0</v>
      </c>
      <c r="CF8" s="31">
        <f t="shared" si="0"/>
        <v>0</v>
      </c>
      <c r="CG8" s="31">
        <f t="shared" si="0"/>
        <v>0</v>
      </c>
      <c r="CH8" s="31">
        <f t="shared" si="0"/>
        <v>0</v>
      </c>
      <c r="CI8" s="31">
        <f t="shared" si="0"/>
        <v>0</v>
      </c>
      <c r="CJ8" s="31">
        <f t="shared" si="0"/>
        <v>0</v>
      </c>
      <c r="CK8" s="31">
        <f t="shared" si="1"/>
        <v>0</v>
      </c>
      <c r="CL8" s="31">
        <f t="shared" si="1"/>
        <v>0</v>
      </c>
      <c r="CM8" s="31">
        <f t="shared" si="1"/>
        <v>0</v>
      </c>
      <c r="CN8" s="31">
        <f t="shared" si="1"/>
        <v>0</v>
      </c>
      <c r="CO8" s="31">
        <f t="shared" si="1"/>
        <v>0</v>
      </c>
      <c r="CP8" s="31">
        <f t="shared" si="1"/>
        <v>0</v>
      </c>
      <c r="CQ8" s="31">
        <f t="shared" si="1"/>
        <v>0</v>
      </c>
      <c r="CR8" s="31">
        <f t="shared" si="1"/>
        <v>0</v>
      </c>
      <c r="CS8" s="31">
        <f t="shared" si="1"/>
        <v>0</v>
      </c>
      <c r="CT8" s="31">
        <f t="shared" si="1"/>
        <v>0</v>
      </c>
      <c r="CU8" s="31">
        <f t="shared" si="2"/>
        <v>0</v>
      </c>
      <c r="CV8" s="31">
        <f t="shared" si="2"/>
        <v>0</v>
      </c>
      <c r="CW8" s="31">
        <f t="shared" si="2"/>
        <v>0</v>
      </c>
      <c r="CX8" s="31">
        <f t="shared" si="2"/>
        <v>0</v>
      </c>
      <c r="CY8" s="31">
        <f t="shared" si="2"/>
        <v>0</v>
      </c>
      <c r="CZ8" s="31">
        <f t="shared" si="2"/>
        <v>0</v>
      </c>
      <c r="DA8" s="31">
        <f t="shared" si="2"/>
        <v>0</v>
      </c>
      <c r="DB8" s="31">
        <f t="shared" si="2"/>
        <v>0</v>
      </c>
      <c r="DC8" s="31">
        <f t="shared" si="2"/>
        <v>0</v>
      </c>
      <c r="DD8" s="31">
        <f t="shared" si="2"/>
        <v>0</v>
      </c>
      <c r="DE8" s="31">
        <f t="shared" si="3"/>
        <v>0</v>
      </c>
      <c r="DF8" s="31">
        <f t="shared" si="3"/>
        <v>0</v>
      </c>
      <c r="DG8" s="31">
        <f t="shared" si="3"/>
        <v>0</v>
      </c>
      <c r="DH8" s="31">
        <f t="shared" si="3"/>
        <v>0</v>
      </c>
      <c r="DI8" s="31">
        <f t="shared" si="3"/>
        <v>0</v>
      </c>
      <c r="DJ8" s="31">
        <f t="shared" si="3"/>
        <v>0</v>
      </c>
      <c r="DK8" s="31">
        <f t="shared" si="3"/>
        <v>0</v>
      </c>
      <c r="DL8" s="31">
        <f t="shared" si="3"/>
        <v>0</v>
      </c>
      <c r="DM8" s="31">
        <f t="shared" si="3"/>
        <v>0</v>
      </c>
      <c r="DN8" s="31">
        <f t="shared" si="3"/>
        <v>0</v>
      </c>
      <c r="DO8" s="31">
        <f t="shared" si="4"/>
        <v>0</v>
      </c>
      <c r="DP8" s="31">
        <f t="shared" si="4"/>
        <v>0</v>
      </c>
      <c r="DQ8" s="31">
        <f t="shared" si="4"/>
        <v>0</v>
      </c>
      <c r="DR8" s="31">
        <f t="shared" si="4"/>
        <v>0</v>
      </c>
      <c r="DS8" s="31">
        <f t="shared" si="4"/>
        <v>0</v>
      </c>
      <c r="DT8" s="31">
        <f t="shared" si="4"/>
        <v>0</v>
      </c>
      <c r="DU8" s="31">
        <f t="shared" si="4"/>
        <v>0</v>
      </c>
      <c r="DV8" s="31">
        <f t="shared" si="4"/>
        <v>0</v>
      </c>
      <c r="DW8" s="31">
        <f t="shared" si="4"/>
        <v>0</v>
      </c>
      <c r="DX8" s="31">
        <f t="shared" si="4"/>
        <v>0</v>
      </c>
      <c r="DY8" s="31">
        <f t="shared" si="5"/>
        <v>0</v>
      </c>
      <c r="DZ8" s="31">
        <f t="shared" si="5"/>
        <v>0</v>
      </c>
      <c r="EA8" s="31">
        <f t="shared" si="5"/>
        <v>0</v>
      </c>
      <c r="EB8" s="31">
        <f t="shared" si="5"/>
        <v>0</v>
      </c>
      <c r="EC8" s="31">
        <f t="shared" si="5"/>
        <v>0</v>
      </c>
      <c r="ED8" s="31">
        <f t="shared" si="5"/>
        <v>0</v>
      </c>
      <c r="EE8" s="31">
        <f t="shared" si="5"/>
        <v>0</v>
      </c>
      <c r="EF8" s="31">
        <f t="shared" si="5"/>
        <v>0</v>
      </c>
      <c r="EG8" s="31">
        <f t="shared" si="5"/>
        <v>0</v>
      </c>
      <c r="EH8" s="31">
        <f t="shared" si="5"/>
        <v>0</v>
      </c>
      <c r="EI8" s="31">
        <f t="shared" si="6"/>
        <v>0</v>
      </c>
      <c r="EJ8" s="31">
        <f t="shared" si="6"/>
        <v>0</v>
      </c>
      <c r="EK8" s="31">
        <f t="shared" si="6"/>
        <v>0</v>
      </c>
      <c r="EL8" s="31">
        <f t="shared" si="6"/>
        <v>0</v>
      </c>
      <c r="EM8" s="31">
        <f t="shared" si="6"/>
        <v>0</v>
      </c>
      <c r="EN8" s="31">
        <f t="shared" si="6"/>
        <v>0</v>
      </c>
      <c r="EO8" s="31">
        <f t="shared" si="6"/>
        <v>0</v>
      </c>
      <c r="EP8" s="31">
        <f t="shared" si="6"/>
        <v>0</v>
      </c>
      <c r="EQ8" s="31">
        <f t="shared" si="6"/>
        <v>0</v>
      </c>
    </row>
    <row r="9" spans="2:147" ht="150" customHeight="1">
      <c r="B9" s="430">
        <v>4</v>
      </c>
      <c r="C9" s="614" t="s">
        <v>158</v>
      </c>
      <c r="D9" s="471"/>
      <c r="E9" s="622"/>
      <c r="F9" s="586"/>
      <c r="G9" s="590" t="s">
        <v>565</v>
      </c>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v>1</v>
      </c>
      <c r="BI9" s="11"/>
      <c r="BJ9" s="11"/>
      <c r="BK9" s="11"/>
      <c r="BL9" s="11"/>
      <c r="BM9" s="11"/>
      <c r="BN9" s="11"/>
      <c r="BO9" s="11"/>
      <c r="BP9" s="11"/>
      <c r="BQ9" s="11"/>
      <c r="BR9" s="11"/>
      <c r="BS9" s="11"/>
      <c r="BT9" s="11"/>
      <c r="BU9" s="11"/>
      <c r="BV9" s="11"/>
      <c r="BW9" s="56"/>
      <c r="BX9" s="59"/>
      <c r="BY9" s="59"/>
      <c r="CA9" s="31">
        <f t="shared" si="0"/>
        <v>0</v>
      </c>
      <c r="CB9" s="31">
        <f t="shared" si="0"/>
        <v>0</v>
      </c>
      <c r="CC9" s="31">
        <f t="shared" si="0"/>
        <v>0</v>
      </c>
      <c r="CD9" s="31">
        <f t="shared" si="0"/>
        <v>0</v>
      </c>
      <c r="CE9" s="31">
        <f t="shared" si="0"/>
        <v>0</v>
      </c>
      <c r="CF9" s="31">
        <f t="shared" si="0"/>
        <v>0</v>
      </c>
      <c r="CG9" s="31">
        <f t="shared" si="0"/>
        <v>0</v>
      </c>
      <c r="CH9" s="31">
        <f t="shared" si="0"/>
        <v>0</v>
      </c>
      <c r="CI9" s="31">
        <f t="shared" si="0"/>
        <v>0</v>
      </c>
      <c r="CJ9" s="31">
        <f t="shared" si="0"/>
        <v>0</v>
      </c>
      <c r="CK9" s="31">
        <f t="shared" si="1"/>
        <v>0</v>
      </c>
      <c r="CL9" s="31">
        <f t="shared" si="1"/>
        <v>0</v>
      </c>
      <c r="CM9" s="31">
        <f t="shared" si="1"/>
        <v>0</v>
      </c>
      <c r="CN9" s="31">
        <f t="shared" si="1"/>
        <v>0</v>
      </c>
      <c r="CO9" s="31">
        <f t="shared" si="1"/>
        <v>0</v>
      </c>
      <c r="CP9" s="31">
        <f t="shared" si="1"/>
        <v>0</v>
      </c>
      <c r="CQ9" s="31">
        <f t="shared" si="1"/>
        <v>0</v>
      </c>
      <c r="CR9" s="31">
        <f t="shared" si="1"/>
        <v>0</v>
      </c>
      <c r="CS9" s="31">
        <f t="shared" si="1"/>
        <v>0</v>
      </c>
      <c r="CT9" s="31">
        <f t="shared" si="1"/>
        <v>0</v>
      </c>
      <c r="CU9" s="31">
        <f t="shared" si="2"/>
        <v>0</v>
      </c>
      <c r="CV9" s="31">
        <f t="shared" si="2"/>
        <v>0</v>
      </c>
      <c r="CW9" s="31">
        <f t="shared" si="2"/>
        <v>0</v>
      </c>
      <c r="CX9" s="31">
        <f t="shared" si="2"/>
        <v>0</v>
      </c>
      <c r="CY9" s="31">
        <f t="shared" si="2"/>
        <v>0</v>
      </c>
      <c r="CZ9" s="31">
        <f t="shared" si="2"/>
        <v>0</v>
      </c>
      <c r="DA9" s="31">
        <f t="shared" si="2"/>
        <v>0</v>
      </c>
      <c r="DB9" s="31">
        <f t="shared" si="2"/>
        <v>0</v>
      </c>
      <c r="DC9" s="31">
        <f t="shared" si="2"/>
        <v>0</v>
      </c>
      <c r="DD9" s="31">
        <f t="shared" si="2"/>
        <v>0</v>
      </c>
      <c r="DE9" s="31">
        <f t="shared" si="3"/>
        <v>0</v>
      </c>
      <c r="DF9" s="31">
        <f t="shared" si="3"/>
        <v>0</v>
      </c>
      <c r="DG9" s="31">
        <f t="shared" si="3"/>
        <v>0</v>
      </c>
      <c r="DH9" s="31">
        <f t="shared" si="3"/>
        <v>0</v>
      </c>
      <c r="DI9" s="31">
        <f t="shared" si="3"/>
        <v>0</v>
      </c>
      <c r="DJ9" s="31">
        <f t="shared" si="3"/>
        <v>0</v>
      </c>
      <c r="DK9" s="31">
        <f t="shared" si="3"/>
        <v>0</v>
      </c>
      <c r="DL9" s="31">
        <f t="shared" si="3"/>
        <v>0</v>
      </c>
      <c r="DM9" s="31">
        <f t="shared" si="3"/>
        <v>0</v>
      </c>
      <c r="DN9" s="31">
        <f t="shared" si="3"/>
        <v>0</v>
      </c>
      <c r="DO9" s="31">
        <f t="shared" si="4"/>
        <v>0</v>
      </c>
      <c r="DP9" s="31">
        <f t="shared" si="4"/>
        <v>0</v>
      </c>
      <c r="DQ9" s="31">
        <f t="shared" si="4"/>
        <v>0</v>
      </c>
      <c r="DR9" s="31">
        <f t="shared" si="4"/>
        <v>0</v>
      </c>
      <c r="DS9" s="31">
        <f t="shared" si="4"/>
        <v>0</v>
      </c>
      <c r="DT9" s="31">
        <f t="shared" si="4"/>
        <v>0</v>
      </c>
      <c r="DU9" s="31">
        <f t="shared" si="4"/>
        <v>0</v>
      </c>
      <c r="DV9" s="31">
        <f t="shared" si="4"/>
        <v>0</v>
      </c>
      <c r="DW9" s="31">
        <f t="shared" si="4"/>
        <v>0</v>
      </c>
      <c r="DX9" s="31">
        <f t="shared" si="4"/>
        <v>0</v>
      </c>
      <c r="DY9" s="31">
        <f t="shared" si="5"/>
        <v>0</v>
      </c>
      <c r="DZ9" s="31">
        <f t="shared" si="5"/>
        <v>0</v>
      </c>
      <c r="EA9" s="31">
        <f t="shared" si="5"/>
        <v>0</v>
      </c>
      <c r="EB9" s="31">
        <f t="shared" si="5"/>
        <v>0</v>
      </c>
      <c r="EC9" s="31">
        <f t="shared" si="5"/>
        <v>0</v>
      </c>
      <c r="ED9" s="31">
        <f t="shared" si="5"/>
        <v>0</v>
      </c>
      <c r="EE9" s="31">
        <f t="shared" si="5"/>
        <v>0</v>
      </c>
      <c r="EF9" s="31">
        <f t="shared" si="5"/>
        <v>0</v>
      </c>
      <c r="EG9" s="31">
        <f t="shared" si="5"/>
        <v>0</v>
      </c>
      <c r="EH9" s="31">
        <f t="shared" si="5"/>
        <v>0</v>
      </c>
      <c r="EI9" s="31">
        <f t="shared" si="6"/>
        <v>0</v>
      </c>
      <c r="EJ9" s="31">
        <f t="shared" si="6"/>
        <v>0</v>
      </c>
      <c r="EK9" s="31">
        <f t="shared" si="6"/>
        <v>0</v>
      </c>
      <c r="EL9" s="31">
        <f t="shared" si="6"/>
        <v>0</v>
      </c>
      <c r="EM9" s="31">
        <f t="shared" si="6"/>
        <v>0</v>
      </c>
      <c r="EN9" s="31">
        <f t="shared" si="6"/>
        <v>0</v>
      </c>
      <c r="EO9" s="31">
        <f t="shared" si="6"/>
        <v>0</v>
      </c>
      <c r="EP9" s="31">
        <f t="shared" si="6"/>
        <v>0</v>
      </c>
      <c r="EQ9" s="31">
        <f t="shared" si="6"/>
        <v>0</v>
      </c>
    </row>
    <row r="10" spans="2:147" ht="150" customHeight="1">
      <c r="B10" s="430">
        <v>5</v>
      </c>
      <c r="C10" s="614" t="s">
        <v>491</v>
      </c>
      <c r="D10" s="471"/>
      <c r="E10" s="622"/>
      <c r="F10" s="586"/>
      <c r="G10" s="590"/>
      <c r="I10" s="11"/>
      <c r="J10" s="11"/>
      <c r="K10" s="11"/>
      <c r="L10" s="11"/>
      <c r="M10" s="11">
        <v>1</v>
      </c>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v>1</v>
      </c>
      <c r="BW10" s="56"/>
      <c r="BX10" s="59"/>
      <c r="BY10" s="59"/>
      <c r="CA10" s="31">
        <f t="shared" si="0"/>
        <v>0</v>
      </c>
      <c r="CB10" s="31">
        <f t="shared" si="0"/>
        <v>0</v>
      </c>
      <c r="CC10" s="31">
        <f t="shared" si="0"/>
        <v>0</v>
      </c>
      <c r="CD10" s="31">
        <f t="shared" si="0"/>
        <v>0</v>
      </c>
      <c r="CE10" s="31">
        <f t="shared" si="0"/>
        <v>0</v>
      </c>
      <c r="CF10" s="31">
        <f t="shared" si="0"/>
        <v>0</v>
      </c>
      <c r="CG10" s="31">
        <f t="shared" si="0"/>
        <v>0</v>
      </c>
      <c r="CH10" s="31">
        <f t="shared" si="0"/>
        <v>0</v>
      </c>
      <c r="CI10" s="31">
        <f t="shared" si="0"/>
        <v>0</v>
      </c>
      <c r="CJ10" s="31">
        <f t="shared" si="0"/>
        <v>0</v>
      </c>
      <c r="CK10" s="31">
        <f t="shared" si="1"/>
        <v>0</v>
      </c>
      <c r="CL10" s="31">
        <f t="shared" si="1"/>
        <v>0</v>
      </c>
      <c r="CM10" s="31">
        <f t="shared" si="1"/>
        <v>0</v>
      </c>
      <c r="CN10" s="31">
        <f t="shared" si="1"/>
        <v>0</v>
      </c>
      <c r="CO10" s="31">
        <f t="shared" si="1"/>
        <v>0</v>
      </c>
      <c r="CP10" s="31">
        <f t="shared" si="1"/>
        <v>0</v>
      </c>
      <c r="CQ10" s="31">
        <f t="shared" si="1"/>
        <v>0</v>
      </c>
      <c r="CR10" s="31">
        <f t="shared" si="1"/>
        <v>0</v>
      </c>
      <c r="CS10" s="31">
        <f t="shared" si="1"/>
        <v>0</v>
      </c>
      <c r="CT10" s="31">
        <f t="shared" si="1"/>
        <v>0</v>
      </c>
      <c r="CU10" s="31">
        <f t="shared" si="2"/>
        <v>0</v>
      </c>
      <c r="CV10" s="31">
        <f t="shared" si="2"/>
        <v>0</v>
      </c>
      <c r="CW10" s="31">
        <f t="shared" si="2"/>
        <v>0</v>
      </c>
      <c r="CX10" s="31">
        <f t="shared" si="2"/>
        <v>0</v>
      </c>
      <c r="CY10" s="31">
        <f t="shared" si="2"/>
        <v>0</v>
      </c>
      <c r="CZ10" s="31">
        <f t="shared" si="2"/>
        <v>0</v>
      </c>
      <c r="DA10" s="31">
        <f t="shared" si="2"/>
        <v>0</v>
      </c>
      <c r="DB10" s="31">
        <f t="shared" si="2"/>
        <v>0</v>
      </c>
      <c r="DC10" s="31">
        <f t="shared" si="2"/>
        <v>0</v>
      </c>
      <c r="DD10" s="31">
        <f t="shared" si="2"/>
        <v>0</v>
      </c>
      <c r="DE10" s="31">
        <f t="shared" si="3"/>
        <v>0</v>
      </c>
      <c r="DF10" s="31">
        <f t="shared" si="3"/>
        <v>0</v>
      </c>
      <c r="DG10" s="31">
        <f t="shared" si="3"/>
        <v>0</v>
      </c>
      <c r="DH10" s="31">
        <f t="shared" si="3"/>
        <v>0</v>
      </c>
      <c r="DI10" s="31">
        <f t="shared" si="3"/>
        <v>0</v>
      </c>
      <c r="DJ10" s="31">
        <f t="shared" si="3"/>
        <v>0</v>
      </c>
      <c r="DK10" s="31">
        <f t="shared" si="3"/>
        <v>0</v>
      </c>
      <c r="DL10" s="31">
        <f t="shared" si="3"/>
        <v>0</v>
      </c>
      <c r="DM10" s="31">
        <f t="shared" si="3"/>
        <v>0</v>
      </c>
      <c r="DN10" s="31">
        <f t="shared" si="3"/>
        <v>0</v>
      </c>
      <c r="DO10" s="31">
        <f t="shared" si="4"/>
        <v>0</v>
      </c>
      <c r="DP10" s="31">
        <f t="shared" si="4"/>
        <v>0</v>
      </c>
      <c r="DQ10" s="31">
        <f t="shared" si="4"/>
        <v>0</v>
      </c>
      <c r="DR10" s="31">
        <f t="shared" si="4"/>
        <v>0</v>
      </c>
      <c r="DS10" s="31">
        <f t="shared" si="4"/>
        <v>0</v>
      </c>
      <c r="DT10" s="31">
        <f t="shared" si="4"/>
        <v>0</v>
      </c>
      <c r="DU10" s="31">
        <f t="shared" si="4"/>
        <v>0</v>
      </c>
      <c r="DV10" s="31">
        <f t="shared" si="4"/>
        <v>0</v>
      </c>
      <c r="DW10" s="31">
        <f t="shared" si="4"/>
        <v>0</v>
      </c>
      <c r="DX10" s="31">
        <f t="shared" si="4"/>
        <v>0</v>
      </c>
      <c r="DY10" s="31">
        <f t="shared" si="5"/>
        <v>0</v>
      </c>
      <c r="DZ10" s="31">
        <f t="shared" si="5"/>
        <v>0</v>
      </c>
      <c r="EA10" s="31">
        <f t="shared" si="5"/>
        <v>0</v>
      </c>
      <c r="EB10" s="31">
        <f t="shared" si="5"/>
        <v>0</v>
      </c>
      <c r="EC10" s="31">
        <f t="shared" si="5"/>
        <v>0</v>
      </c>
      <c r="ED10" s="31">
        <f t="shared" si="5"/>
        <v>0</v>
      </c>
      <c r="EE10" s="31">
        <f t="shared" si="5"/>
        <v>0</v>
      </c>
      <c r="EF10" s="31">
        <f t="shared" si="5"/>
        <v>0</v>
      </c>
      <c r="EG10" s="31">
        <f t="shared" si="5"/>
        <v>0</v>
      </c>
      <c r="EH10" s="31">
        <f t="shared" si="5"/>
        <v>0</v>
      </c>
      <c r="EI10" s="31">
        <f t="shared" si="6"/>
        <v>0</v>
      </c>
      <c r="EJ10" s="31">
        <f t="shared" si="6"/>
        <v>0</v>
      </c>
      <c r="EK10" s="31">
        <f t="shared" si="6"/>
        <v>0</v>
      </c>
      <c r="EL10" s="31">
        <f t="shared" si="6"/>
        <v>0</v>
      </c>
      <c r="EM10" s="31">
        <f t="shared" si="6"/>
        <v>0</v>
      </c>
      <c r="EN10" s="31">
        <f t="shared" si="6"/>
        <v>0</v>
      </c>
      <c r="EO10" s="31">
        <f t="shared" si="6"/>
        <v>0</v>
      </c>
      <c r="EP10" s="31">
        <f t="shared" si="6"/>
        <v>0</v>
      </c>
      <c r="EQ10" s="31">
        <f t="shared" si="6"/>
        <v>0</v>
      </c>
    </row>
    <row r="11" spans="2:147" ht="150" customHeight="1">
      <c r="B11" s="430">
        <v>6</v>
      </c>
      <c r="C11" s="614" t="s">
        <v>516</v>
      </c>
      <c r="D11" s="471"/>
      <c r="E11" s="622"/>
      <c r="F11" s="586"/>
      <c r="G11" s="590"/>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v>1</v>
      </c>
      <c r="BN11" s="11"/>
      <c r="BO11" s="11"/>
      <c r="BP11" s="11"/>
      <c r="BQ11" s="11"/>
      <c r="BR11" s="11"/>
      <c r="BS11" s="11"/>
      <c r="BT11" s="11"/>
      <c r="BU11" s="11"/>
      <c r="BV11" s="11"/>
      <c r="BW11" s="56"/>
      <c r="BX11" s="59"/>
      <c r="BY11" s="59"/>
      <c r="CA11" s="31">
        <f t="shared" si="0"/>
        <v>0</v>
      </c>
      <c r="CB11" s="31">
        <f t="shared" si="0"/>
        <v>0</v>
      </c>
      <c r="CC11" s="31">
        <f t="shared" si="0"/>
        <v>0</v>
      </c>
      <c r="CD11" s="31">
        <f t="shared" si="0"/>
        <v>0</v>
      </c>
      <c r="CE11" s="31">
        <f t="shared" si="0"/>
        <v>0</v>
      </c>
      <c r="CF11" s="31">
        <f t="shared" si="0"/>
        <v>0</v>
      </c>
      <c r="CG11" s="31">
        <f t="shared" si="0"/>
        <v>0</v>
      </c>
      <c r="CH11" s="31">
        <f t="shared" si="0"/>
        <v>0</v>
      </c>
      <c r="CI11" s="31">
        <f t="shared" si="0"/>
        <v>0</v>
      </c>
      <c r="CJ11" s="31">
        <f t="shared" si="0"/>
        <v>0</v>
      </c>
      <c r="CK11" s="31">
        <f t="shared" si="1"/>
        <v>0</v>
      </c>
      <c r="CL11" s="31">
        <f t="shared" si="1"/>
        <v>0</v>
      </c>
      <c r="CM11" s="31">
        <f t="shared" si="1"/>
        <v>0</v>
      </c>
      <c r="CN11" s="31">
        <f t="shared" si="1"/>
        <v>0</v>
      </c>
      <c r="CO11" s="31">
        <f t="shared" si="1"/>
        <v>0</v>
      </c>
      <c r="CP11" s="31">
        <f t="shared" si="1"/>
        <v>0</v>
      </c>
      <c r="CQ11" s="31">
        <f t="shared" si="1"/>
        <v>0</v>
      </c>
      <c r="CR11" s="31">
        <f t="shared" si="1"/>
        <v>0</v>
      </c>
      <c r="CS11" s="31">
        <f t="shared" si="1"/>
        <v>0</v>
      </c>
      <c r="CT11" s="31">
        <f t="shared" si="1"/>
        <v>0</v>
      </c>
      <c r="CU11" s="31">
        <f t="shared" si="2"/>
        <v>0</v>
      </c>
      <c r="CV11" s="31">
        <f t="shared" si="2"/>
        <v>0</v>
      </c>
      <c r="CW11" s="31">
        <f t="shared" si="2"/>
        <v>0</v>
      </c>
      <c r="CX11" s="31">
        <f t="shared" si="2"/>
        <v>0</v>
      </c>
      <c r="CY11" s="31">
        <f t="shared" si="2"/>
        <v>0</v>
      </c>
      <c r="CZ11" s="31">
        <f t="shared" si="2"/>
        <v>0</v>
      </c>
      <c r="DA11" s="31">
        <f t="shared" si="2"/>
        <v>0</v>
      </c>
      <c r="DB11" s="31">
        <f t="shared" si="2"/>
        <v>0</v>
      </c>
      <c r="DC11" s="31">
        <f t="shared" si="2"/>
        <v>0</v>
      </c>
      <c r="DD11" s="31">
        <f t="shared" si="2"/>
        <v>0</v>
      </c>
      <c r="DE11" s="31">
        <f t="shared" si="3"/>
        <v>0</v>
      </c>
      <c r="DF11" s="31">
        <f t="shared" si="3"/>
        <v>0</v>
      </c>
      <c r="DG11" s="31">
        <f t="shared" si="3"/>
        <v>0</v>
      </c>
      <c r="DH11" s="31">
        <f t="shared" si="3"/>
        <v>0</v>
      </c>
      <c r="DI11" s="31">
        <f t="shared" si="3"/>
        <v>0</v>
      </c>
      <c r="DJ11" s="31">
        <f t="shared" si="3"/>
        <v>0</v>
      </c>
      <c r="DK11" s="31">
        <f t="shared" si="3"/>
        <v>0</v>
      </c>
      <c r="DL11" s="31">
        <f t="shared" si="3"/>
        <v>0</v>
      </c>
      <c r="DM11" s="31">
        <f t="shared" si="3"/>
        <v>0</v>
      </c>
      <c r="DN11" s="31">
        <f t="shared" si="3"/>
        <v>0</v>
      </c>
      <c r="DO11" s="31">
        <f t="shared" si="4"/>
        <v>0</v>
      </c>
      <c r="DP11" s="31">
        <f t="shared" si="4"/>
        <v>0</v>
      </c>
      <c r="DQ11" s="31">
        <f t="shared" si="4"/>
        <v>0</v>
      </c>
      <c r="DR11" s="31">
        <f t="shared" si="4"/>
        <v>0</v>
      </c>
      <c r="DS11" s="31">
        <f t="shared" si="4"/>
        <v>0</v>
      </c>
      <c r="DT11" s="31">
        <f t="shared" si="4"/>
        <v>0</v>
      </c>
      <c r="DU11" s="31">
        <f t="shared" si="4"/>
        <v>0</v>
      </c>
      <c r="DV11" s="31">
        <f t="shared" si="4"/>
        <v>0</v>
      </c>
      <c r="DW11" s="31">
        <f t="shared" si="4"/>
        <v>0</v>
      </c>
      <c r="DX11" s="31">
        <f t="shared" si="4"/>
        <v>0</v>
      </c>
      <c r="DY11" s="31">
        <f t="shared" si="5"/>
        <v>0</v>
      </c>
      <c r="DZ11" s="31">
        <f t="shared" si="5"/>
        <v>0</v>
      </c>
      <c r="EA11" s="31">
        <f t="shared" si="5"/>
        <v>0</v>
      </c>
      <c r="EB11" s="31">
        <f t="shared" si="5"/>
        <v>0</v>
      </c>
      <c r="EC11" s="31">
        <f t="shared" si="5"/>
        <v>0</v>
      </c>
      <c r="ED11" s="31">
        <f t="shared" si="5"/>
        <v>0</v>
      </c>
      <c r="EE11" s="31">
        <f t="shared" si="5"/>
        <v>0</v>
      </c>
      <c r="EF11" s="31">
        <f t="shared" si="5"/>
        <v>0</v>
      </c>
      <c r="EG11" s="31">
        <f t="shared" si="5"/>
        <v>0</v>
      </c>
      <c r="EH11" s="31">
        <f t="shared" si="5"/>
        <v>0</v>
      </c>
      <c r="EI11" s="31">
        <f t="shared" si="6"/>
        <v>0</v>
      </c>
      <c r="EJ11" s="31">
        <f t="shared" si="6"/>
        <v>0</v>
      </c>
      <c r="EK11" s="31">
        <f t="shared" si="6"/>
        <v>0</v>
      </c>
      <c r="EL11" s="31">
        <f t="shared" si="6"/>
        <v>0</v>
      </c>
      <c r="EM11" s="31">
        <f t="shared" si="6"/>
        <v>0</v>
      </c>
      <c r="EN11" s="31">
        <f t="shared" si="6"/>
        <v>0</v>
      </c>
      <c r="EO11" s="31">
        <f t="shared" si="6"/>
        <v>0</v>
      </c>
      <c r="EP11" s="31">
        <f t="shared" si="6"/>
        <v>0</v>
      </c>
      <c r="EQ11" s="31">
        <f t="shared" si="6"/>
        <v>0</v>
      </c>
    </row>
    <row r="12" spans="2:147" ht="150" customHeight="1">
      <c r="B12" s="430">
        <v>7</v>
      </c>
      <c r="C12" s="614" t="s">
        <v>80</v>
      </c>
      <c r="D12" s="471"/>
      <c r="E12" s="622"/>
      <c r="F12" s="586"/>
      <c r="G12" s="590" t="s">
        <v>517</v>
      </c>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v>1</v>
      </c>
      <c r="BT12" s="11"/>
      <c r="BU12" s="11"/>
      <c r="BV12" s="11"/>
      <c r="BW12" s="56"/>
      <c r="BX12" s="59"/>
      <c r="BY12" s="59"/>
      <c r="CA12" s="31">
        <f t="shared" si="0"/>
        <v>0</v>
      </c>
      <c r="CB12" s="31">
        <f t="shared" si="0"/>
        <v>0</v>
      </c>
      <c r="CC12" s="31">
        <f t="shared" si="0"/>
        <v>0</v>
      </c>
      <c r="CD12" s="31">
        <f t="shared" si="0"/>
        <v>0</v>
      </c>
      <c r="CE12" s="31">
        <f t="shared" si="0"/>
        <v>0</v>
      </c>
      <c r="CF12" s="31">
        <f t="shared" si="0"/>
        <v>0</v>
      </c>
      <c r="CG12" s="31">
        <f t="shared" si="0"/>
        <v>0</v>
      </c>
      <c r="CH12" s="31">
        <f t="shared" si="0"/>
        <v>0</v>
      </c>
      <c r="CI12" s="31">
        <f t="shared" si="0"/>
        <v>0</v>
      </c>
      <c r="CJ12" s="31">
        <f t="shared" si="0"/>
        <v>0</v>
      </c>
      <c r="CK12" s="31">
        <f t="shared" si="1"/>
        <v>0</v>
      </c>
      <c r="CL12" s="31">
        <f t="shared" si="1"/>
        <v>0</v>
      </c>
      <c r="CM12" s="31">
        <f t="shared" si="1"/>
        <v>0</v>
      </c>
      <c r="CN12" s="31">
        <f t="shared" si="1"/>
        <v>0</v>
      </c>
      <c r="CO12" s="31">
        <f t="shared" si="1"/>
        <v>0</v>
      </c>
      <c r="CP12" s="31">
        <f t="shared" si="1"/>
        <v>0</v>
      </c>
      <c r="CQ12" s="31">
        <f t="shared" si="1"/>
        <v>0</v>
      </c>
      <c r="CR12" s="31">
        <f t="shared" si="1"/>
        <v>0</v>
      </c>
      <c r="CS12" s="31">
        <f t="shared" si="1"/>
        <v>0</v>
      </c>
      <c r="CT12" s="31">
        <f t="shared" si="1"/>
        <v>0</v>
      </c>
      <c r="CU12" s="31">
        <f t="shared" si="2"/>
        <v>0</v>
      </c>
      <c r="CV12" s="31">
        <f t="shared" si="2"/>
        <v>0</v>
      </c>
      <c r="CW12" s="31">
        <f t="shared" si="2"/>
        <v>0</v>
      </c>
      <c r="CX12" s="31">
        <f t="shared" si="2"/>
        <v>0</v>
      </c>
      <c r="CY12" s="31">
        <f t="shared" si="2"/>
        <v>0</v>
      </c>
      <c r="CZ12" s="31">
        <f t="shared" si="2"/>
        <v>0</v>
      </c>
      <c r="DA12" s="31">
        <f t="shared" si="2"/>
        <v>0</v>
      </c>
      <c r="DB12" s="31">
        <f t="shared" si="2"/>
        <v>0</v>
      </c>
      <c r="DC12" s="31">
        <f t="shared" si="2"/>
        <v>0</v>
      </c>
      <c r="DD12" s="31">
        <f t="shared" si="2"/>
        <v>0</v>
      </c>
      <c r="DE12" s="31">
        <f t="shared" si="3"/>
        <v>0</v>
      </c>
      <c r="DF12" s="31">
        <f t="shared" si="3"/>
        <v>0</v>
      </c>
      <c r="DG12" s="31">
        <f t="shared" si="3"/>
        <v>0</v>
      </c>
      <c r="DH12" s="31">
        <f t="shared" si="3"/>
        <v>0</v>
      </c>
      <c r="DI12" s="31">
        <f t="shared" si="3"/>
        <v>0</v>
      </c>
      <c r="DJ12" s="31">
        <f t="shared" si="3"/>
        <v>0</v>
      </c>
      <c r="DK12" s="31">
        <f t="shared" si="3"/>
        <v>0</v>
      </c>
      <c r="DL12" s="31">
        <f t="shared" si="3"/>
        <v>0</v>
      </c>
      <c r="DM12" s="31">
        <f t="shared" si="3"/>
        <v>0</v>
      </c>
      <c r="DN12" s="31">
        <f t="shared" si="3"/>
        <v>0</v>
      </c>
      <c r="DO12" s="31">
        <f t="shared" si="4"/>
        <v>0</v>
      </c>
      <c r="DP12" s="31">
        <f t="shared" si="4"/>
        <v>0</v>
      </c>
      <c r="DQ12" s="31">
        <f t="shared" si="4"/>
        <v>0</v>
      </c>
      <c r="DR12" s="31">
        <f t="shared" si="4"/>
        <v>0</v>
      </c>
      <c r="DS12" s="31">
        <f t="shared" si="4"/>
        <v>0</v>
      </c>
      <c r="DT12" s="31">
        <f t="shared" si="4"/>
        <v>0</v>
      </c>
      <c r="DU12" s="31">
        <f t="shared" si="4"/>
        <v>0</v>
      </c>
      <c r="DV12" s="31">
        <f t="shared" si="4"/>
        <v>0</v>
      </c>
      <c r="DW12" s="31">
        <f t="shared" si="4"/>
        <v>0</v>
      </c>
      <c r="DX12" s="31">
        <f t="shared" si="4"/>
        <v>0</v>
      </c>
      <c r="DY12" s="31">
        <f t="shared" si="5"/>
        <v>0</v>
      </c>
      <c r="DZ12" s="31">
        <f t="shared" si="5"/>
        <v>0</v>
      </c>
      <c r="EA12" s="31">
        <f t="shared" si="5"/>
        <v>0</v>
      </c>
      <c r="EB12" s="31">
        <f t="shared" si="5"/>
        <v>0</v>
      </c>
      <c r="EC12" s="31">
        <f t="shared" si="5"/>
        <v>0</v>
      </c>
      <c r="ED12" s="31">
        <f t="shared" si="5"/>
        <v>0</v>
      </c>
      <c r="EE12" s="31">
        <f t="shared" si="5"/>
        <v>0</v>
      </c>
      <c r="EF12" s="31">
        <f t="shared" si="5"/>
        <v>0</v>
      </c>
      <c r="EG12" s="31">
        <f t="shared" si="5"/>
        <v>0</v>
      </c>
      <c r="EH12" s="31">
        <f t="shared" si="5"/>
        <v>0</v>
      </c>
      <c r="EI12" s="31">
        <f t="shared" si="6"/>
        <v>0</v>
      </c>
      <c r="EJ12" s="31">
        <f t="shared" si="6"/>
        <v>0</v>
      </c>
      <c r="EK12" s="31">
        <f t="shared" si="6"/>
        <v>0</v>
      </c>
      <c r="EL12" s="31">
        <f t="shared" si="6"/>
        <v>0</v>
      </c>
      <c r="EM12" s="31">
        <f t="shared" si="6"/>
        <v>0</v>
      </c>
      <c r="EN12" s="31">
        <f t="shared" si="6"/>
        <v>0</v>
      </c>
      <c r="EO12" s="31">
        <f t="shared" si="6"/>
        <v>0</v>
      </c>
      <c r="EP12" s="31">
        <f t="shared" si="6"/>
        <v>0</v>
      </c>
      <c r="EQ12" s="31">
        <f t="shared" si="6"/>
        <v>0</v>
      </c>
    </row>
    <row r="13" spans="2:147" ht="150" customHeight="1">
      <c r="B13" s="430">
        <v>8</v>
      </c>
      <c r="C13" s="614" t="s">
        <v>60</v>
      </c>
      <c r="D13" s="471"/>
      <c r="E13" s="622"/>
      <c r="F13" s="586"/>
      <c r="G13" s="590"/>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v>1</v>
      </c>
      <c r="BP13" s="11">
        <v>1</v>
      </c>
      <c r="BQ13" s="11"/>
      <c r="BR13" s="11"/>
      <c r="BS13" s="11"/>
      <c r="BT13" s="11"/>
      <c r="BU13" s="11"/>
      <c r="BV13" s="11"/>
      <c r="BW13" s="56"/>
      <c r="BX13" s="59"/>
      <c r="BY13" s="59"/>
      <c r="CA13" s="31">
        <f t="shared" si="0"/>
        <v>0</v>
      </c>
      <c r="CB13" s="31">
        <f t="shared" si="0"/>
        <v>0</v>
      </c>
      <c r="CC13" s="31">
        <f t="shared" si="0"/>
        <v>0</v>
      </c>
      <c r="CD13" s="31">
        <f t="shared" si="0"/>
        <v>0</v>
      </c>
      <c r="CE13" s="31">
        <f t="shared" si="0"/>
        <v>0</v>
      </c>
      <c r="CF13" s="31">
        <f t="shared" si="0"/>
        <v>0</v>
      </c>
      <c r="CG13" s="31">
        <f t="shared" si="0"/>
        <v>0</v>
      </c>
      <c r="CH13" s="31">
        <f t="shared" si="0"/>
        <v>0</v>
      </c>
      <c r="CI13" s="31">
        <f t="shared" si="0"/>
        <v>0</v>
      </c>
      <c r="CJ13" s="31">
        <f t="shared" si="0"/>
        <v>0</v>
      </c>
      <c r="CK13" s="31">
        <f t="shared" si="1"/>
        <v>0</v>
      </c>
      <c r="CL13" s="31">
        <f t="shared" si="1"/>
        <v>0</v>
      </c>
      <c r="CM13" s="31">
        <f t="shared" si="1"/>
        <v>0</v>
      </c>
      <c r="CN13" s="31">
        <f t="shared" si="1"/>
        <v>0</v>
      </c>
      <c r="CO13" s="31">
        <f t="shared" si="1"/>
        <v>0</v>
      </c>
      <c r="CP13" s="31">
        <f t="shared" si="1"/>
        <v>0</v>
      </c>
      <c r="CQ13" s="31">
        <f t="shared" si="1"/>
        <v>0</v>
      </c>
      <c r="CR13" s="31">
        <f t="shared" si="1"/>
        <v>0</v>
      </c>
      <c r="CS13" s="31">
        <f t="shared" si="1"/>
        <v>0</v>
      </c>
      <c r="CT13" s="31">
        <f t="shared" si="1"/>
        <v>0</v>
      </c>
      <c r="CU13" s="31">
        <f t="shared" si="2"/>
        <v>0</v>
      </c>
      <c r="CV13" s="31">
        <f t="shared" si="2"/>
        <v>0</v>
      </c>
      <c r="CW13" s="31">
        <f t="shared" si="2"/>
        <v>0</v>
      </c>
      <c r="CX13" s="31">
        <f t="shared" si="2"/>
        <v>0</v>
      </c>
      <c r="CY13" s="31">
        <f t="shared" si="2"/>
        <v>0</v>
      </c>
      <c r="CZ13" s="31">
        <f t="shared" si="2"/>
        <v>0</v>
      </c>
      <c r="DA13" s="31">
        <f t="shared" si="2"/>
        <v>0</v>
      </c>
      <c r="DB13" s="31">
        <f t="shared" si="2"/>
        <v>0</v>
      </c>
      <c r="DC13" s="31">
        <f t="shared" si="2"/>
        <v>0</v>
      </c>
      <c r="DD13" s="31">
        <f t="shared" si="2"/>
        <v>0</v>
      </c>
      <c r="DE13" s="31">
        <f t="shared" si="3"/>
        <v>0</v>
      </c>
      <c r="DF13" s="31">
        <f t="shared" si="3"/>
        <v>0</v>
      </c>
      <c r="DG13" s="31">
        <f t="shared" si="3"/>
        <v>0</v>
      </c>
      <c r="DH13" s="31">
        <f t="shared" si="3"/>
        <v>0</v>
      </c>
      <c r="DI13" s="31">
        <f t="shared" si="3"/>
        <v>0</v>
      </c>
      <c r="DJ13" s="31">
        <f t="shared" si="3"/>
        <v>0</v>
      </c>
      <c r="DK13" s="31">
        <f t="shared" si="3"/>
        <v>0</v>
      </c>
      <c r="DL13" s="31">
        <f t="shared" si="3"/>
        <v>0</v>
      </c>
      <c r="DM13" s="31">
        <f t="shared" si="3"/>
        <v>0</v>
      </c>
      <c r="DN13" s="31">
        <f t="shared" si="3"/>
        <v>0</v>
      </c>
      <c r="DO13" s="31">
        <f t="shared" si="4"/>
        <v>0</v>
      </c>
      <c r="DP13" s="31">
        <f t="shared" si="4"/>
        <v>0</v>
      </c>
      <c r="DQ13" s="31">
        <f t="shared" si="4"/>
        <v>0</v>
      </c>
      <c r="DR13" s="31">
        <f t="shared" si="4"/>
        <v>0</v>
      </c>
      <c r="DS13" s="31">
        <f t="shared" si="4"/>
        <v>0</v>
      </c>
      <c r="DT13" s="31">
        <f t="shared" si="4"/>
        <v>0</v>
      </c>
      <c r="DU13" s="31">
        <f t="shared" si="4"/>
        <v>0</v>
      </c>
      <c r="DV13" s="31">
        <f t="shared" si="4"/>
        <v>0</v>
      </c>
      <c r="DW13" s="31">
        <f t="shared" si="4"/>
        <v>0</v>
      </c>
      <c r="DX13" s="31">
        <f t="shared" si="4"/>
        <v>0</v>
      </c>
      <c r="DY13" s="31">
        <f t="shared" si="5"/>
        <v>0</v>
      </c>
      <c r="DZ13" s="31">
        <f t="shared" si="5"/>
        <v>0</v>
      </c>
      <c r="EA13" s="31">
        <f t="shared" si="5"/>
        <v>0</v>
      </c>
      <c r="EB13" s="31">
        <f t="shared" si="5"/>
        <v>0</v>
      </c>
      <c r="EC13" s="31">
        <f t="shared" si="5"/>
        <v>0</v>
      </c>
      <c r="ED13" s="31">
        <f t="shared" si="5"/>
        <v>0</v>
      </c>
      <c r="EE13" s="31">
        <f t="shared" si="5"/>
        <v>0</v>
      </c>
      <c r="EF13" s="31">
        <f t="shared" si="5"/>
        <v>0</v>
      </c>
      <c r="EG13" s="31">
        <f t="shared" si="5"/>
        <v>0</v>
      </c>
      <c r="EH13" s="31">
        <f t="shared" si="5"/>
        <v>0</v>
      </c>
      <c r="EI13" s="31">
        <f t="shared" si="6"/>
        <v>0</v>
      </c>
      <c r="EJ13" s="31">
        <f t="shared" si="6"/>
        <v>0</v>
      </c>
      <c r="EK13" s="31">
        <f t="shared" si="6"/>
        <v>0</v>
      </c>
      <c r="EL13" s="31">
        <f t="shared" si="6"/>
        <v>0</v>
      </c>
      <c r="EM13" s="31">
        <f t="shared" si="6"/>
        <v>0</v>
      </c>
      <c r="EN13" s="31">
        <f t="shared" si="6"/>
        <v>0</v>
      </c>
      <c r="EO13" s="31">
        <f t="shared" si="6"/>
        <v>0</v>
      </c>
      <c r="EP13" s="31">
        <f t="shared" si="6"/>
        <v>0</v>
      </c>
      <c r="EQ13" s="31">
        <f t="shared" si="6"/>
        <v>0</v>
      </c>
    </row>
    <row r="14" spans="2:147" ht="150" customHeight="1">
      <c r="B14" s="430">
        <v>9</v>
      </c>
      <c r="C14" s="615" t="s">
        <v>268</v>
      </c>
      <c r="D14" s="471"/>
      <c r="E14" s="622"/>
      <c r="F14" s="586"/>
      <c r="G14" s="590" t="s">
        <v>527</v>
      </c>
      <c r="I14" s="16">
        <v>1</v>
      </c>
      <c r="J14" s="15">
        <v>1</v>
      </c>
      <c r="K14" s="15">
        <v>1</v>
      </c>
      <c r="L14" s="15">
        <v>1</v>
      </c>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57"/>
      <c r="BX14" s="59"/>
      <c r="BY14" s="59"/>
      <c r="CA14" s="32">
        <f t="shared" ref="CA14:CJ16" si="7">IF(OR(AND($D14="Yes",I14=1),AND($D14="Maybe", I14=1)), 1, 0)</f>
        <v>0</v>
      </c>
      <c r="CB14" s="32">
        <f t="shared" si="7"/>
        <v>0</v>
      </c>
      <c r="CC14" s="32">
        <f t="shared" si="7"/>
        <v>0</v>
      </c>
      <c r="CD14" s="32">
        <f t="shared" si="7"/>
        <v>0</v>
      </c>
      <c r="CE14" s="32">
        <f t="shared" si="7"/>
        <v>0</v>
      </c>
      <c r="CF14" s="32">
        <f t="shared" si="7"/>
        <v>0</v>
      </c>
      <c r="CG14" s="32">
        <f t="shared" si="7"/>
        <v>0</v>
      </c>
      <c r="CH14" s="32">
        <f t="shared" si="7"/>
        <v>0</v>
      </c>
      <c r="CI14" s="32">
        <f t="shared" si="7"/>
        <v>0</v>
      </c>
      <c r="CJ14" s="32">
        <f t="shared" si="7"/>
        <v>0</v>
      </c>
      <c r="CK14" s="32">
        <f t="shared" ref="CK14:CT16" si="8">IF(OR(AND($D14="Yes",S14=1),AND($D14="Maybe", S14=1)), 1, 0)</f>
        <v>0</v>
      </c>
      <c r="CL14" s="32">
        <f t="shared" si="8"/>
        <v>0</v>
      </c>
      <c r="CM14" s="32">
        <f t="shared" si="8"/>
        <v>0</v>
      </c>
      <c r="CN14" s="32">
        <f t="shared" si="8"/>
        <v>0</v>
      </c>
      <c r="CO14" s="32">
        <f t="shared" si="8"/>
        <v>0</v>
      </c>
      <c r="CP14" s="32">
        <f t="shared" si="8"/>
        <v>0</v>
      </c>
      <c r="CQ14" s="32">
        <f t="shared" si="8"/>
        <v>0</v>
      </c>
      <c r="CR14" s="32">
        <f t="shared" si="8"/>
        <v>0</v>
      </c>
      <c r="CS14" s="32">
        <f t="shared" si="8"/>
        <v>0</v>
      </c>
      <c r="CT14" s="32">
        <f t="shared" si="8"/>
        <v>0</v>
      </c>
      <c r="CU14" s="32">
        <f t="shared" ref="CU14:DD16" si="9">IF(OR(AND($D14="Yes",AC14=1),AND($D14="Maybe", AC14=1)), 1, 0)</f>
        <v>0</v>
      </c>
      <c r="CV14" s="32">
        <f t="shared" si="9"/>
        <v>0</v>
      </c>
      <c r="CW14" s="32">
        <f t="shared" si="9"/>
        <v>0</v>
      </c>
      <c r="CX14" s="32">
        <f t="shared" si="9"/>
        <v>0</v>
      </c>
      <c r="CY14" s="32">
        <f t="shared" si="9"/>
        <v>0</v>
      </c>
      <c r="CZ14" s="32">
        <f t="shared" si="9"/>
        <v>0</v>
      </c>
      <c r="DA14" s="32">
        <f t="shared" si="9"/>
        <v>0</v>
      </c>
      <c r="DB14" s="32">
        <f t="shared" si="9"/>
        <v>0</v>
      </c>
      <c r="DC14" s="32">
        <f t="shared" si="9"/>
        <v>0</v>
      </c>
      <c r="DD14" s="32">
        <f t="shared" si="9"/>
        <v>0</v>
      </c>
      <c r="DE14" s="32">
        <f t="shared" ref="DE14:DN16" si="10">IF(OR(AND($D14="Yes",AM14=1),AND($D14="Maybe", AM14=1)), 1, 0)</f>
        <v>0</v>
      </c>
      <c r="DF14" s="32">
        <f t="shared" si="10"/>
        <v>0</v>
      </c>
      <c r="DG14" s="32">
        <f t="shared" si="10"/>
        <v>0</v>
      </c>
      <c r="DH14" s="32">
        <f t="shared" si="10"/>
        <v>0</v>
      </c>
      <c r="DI14" s="32">
        <f t="shared" si="10"/>
        <v>0</v>
      </c>
      <c r="DJ14" s="32">
        <f t="shared" si="10"/>
        <v>0</v>
      </c>
      <c r="DK14" s="32">
        <f t="shared" si="10"/>
        <v>0</v>
      </c>
      <c r="DL14" s="32">
        <f t="shared" si="10"/>
        <v>0</v>
      </c>
      <c r="DM14" s="32">
        <f t="shared" si="10"/>
        <v>0</v>
      </c>
      <c r="DN14" s="32">
        <f t="shared" si="10"/>
        <v>0</v>
      </c>
      <c r="DO14" s="32">
        <f t="shared" ref="DO14:DX16" si="11">IF(OR(AND($D14="Yes",AW14=1),AND($D14="Maybe", AW14=1)), 1, 0)</f>
        <v>0</v>
      </c>
      <c r="DP14" s="32">
        <f t="shared" si="11"/>
        <v>0</v>
      </c>
      <c r="DQ14" s="32">
        <f t="shared" si="11"/>
        <v>0</v>
      </c>
      <c r="DR14" s="32">
        <f t="shared" si="11"/>
        <v>0</v>
      </c>
      <c r="DS14" s="32">
        <f t="shared" si="11"/>
        <v>0</v>
      </c>
      <c r="DT14" s="32">
        <f t="shared" si="11"/>
        <v>0</v>
      </c>
      <c r="DU14" s="32">
        <f t="shared" si="11"/>
        <v>0</v>
      </c>
      <c r="DV14" s="32">
        <f t="shared" si="11"/>
        <v>0</v>
      </c>
      <c r="DW14" s="32">
        <f t="shared" si="11"/>
        <v>0</v>
      </c>
      <c r="DX14" s="32">
        <f t="shared" si="11"/>
        <v>0</v>
      </c>
      <c r="DY14" s="32">
        <f t="shared" ref="DY14:EH16" si="12">IF(OR(AND($D14="Yes",BG14=1),AND($D14="Maybe", BG14=1)), 1, 0)</f>
        <v>0</v>
      </c>
      <c r="DZ14" s="32">
        <f t="shared" si="12"/>
        <v>0</v>
      </c>
      <c r="EA14" s="32">
        <f t="shared" si="12"/>
        <v>0</v>
      </c>
      <c r="EB14" s="32">
        <f t="shared" si="12"/>
        <v>0</v>
      </c>
      <c r="EC14" s="32">
        <f t="shared" si="12"/>
        <v>0</v>
      </c>
      <c r="ED14" s="32">
        <f t="shared" si="12"/>
        <v>0</v>
      </c>
      <c r="EE14" s="32">
        <f t="shared" si="12"/>
        <v>0</v>
      </c>
      <c r="EF14" s="32">
        <f t="shared" si="12"/>
        <v>0</v>
      </c>
      <c r="EG14" s="32">
        <f t="shared" si="12"/>
        <v>0</v>
      </c>
      <c r="EH14" s="32">
        <f t="shared" si="12"/>
        <v>0</v>
      </c>
      <c r="EI14" s="32">
        <f t="shared" ref="EI14:EQ16" si="13">IF(OR(AND($D14="Yes",BQ14=1),AND($D14="Maybe", BQ14=1)), 1, 0)</f>
        <v>0</v>
      </c>
      <c r="EJ14" s="32">
        <f t="shared" si="13"/>
        <v>0</v>
      </c>
      <c r="EK14" s="32">
        <f t="shared" si="13"/>
        <v>0</v>
      </c>
      <c r="EL14" s="32">
        <f t="shared" si="13"/>
        <v>0</v>
      </c>
      <c r="EM14" s="32">
        <f t="shared" si="13"/>
        <v>0</v>
      </c>
      <c r="EN14" s="32">
        <f t="shared" si="13"/>
        <v>0</v>
      </c>
      <c r="EO14" s="32">
        <f t="shared" si="13"/>
        <v>0</v>
      </c>
      <c r="EP14" s="32">
        <f t="shared" si="13"/>
        <v>0</v>
      </c>
      <c r="EQ14" s="32">
        <f t="shared" si="13"/>
        <v>0</v>
      </c>
    </row>
    <row r="15" spans="2:147" ht="150" customHeight="1">
      <c r="B15" s="430">
        <v>10</v>
      </c>
      <c r="C15" s="614" t="s">
        <v>274</v>
      </c>
      <c r="D15" s="471"/>
      <c r="E15" s="622"/>
      <c r="F15" s="586"/>
      <c r="G15" s="590" t="s">
        <v>518</v>
      </c>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56"/>
      <c r="BX15" s="59"/>
      <c r="BY15" s="59"/>
      <c r="CA15" s="32">
        <f t="shared" si="7"/>
        <v>0</v>
      </c>
      <c r="CB15" s="32">
        <f t="shared" si="7"/>
        <v>0</v>
      </c>
      <c r="CC15" s="32">
        <f t="shared" si="7"/>
        <v>0</v>
      </c>
      <c r="CD15" s="32">
        <f t="shared" si="7"/>
        <v>0</v>
      </c>
      <c r="CE15" s="32">
        <f t="shared" si="7"/>
        <v>0</v>
      </c>
      <c r="CF15" s="32">
        <f t="shared" si="7"/>
        <v>0</v>
      </c>
      <c r="CG15" s="32">
        <f t="shared" si="7"/>
        <v>0</v>
      </c>
      <c r="CH15" s="32">
        <f t="shared" si="7"/>
        <v>0</v>
      </c>
      <c r="CI15" s="32">
        <f t="shared" si="7"/>
        <v>0</v>
      </c>
      <c r="CJ15" s="32">
        <f t="shared" si="7"/>
        <v>0</v>
      </c>
      <c r="CK15" s="32">
        <f t="shared" si="8"/>
        <v>0</v>
      </c>
      <c r="CL15" s="32">
        <f t="shared" si="8"/>
        <v>0</v>
      </c>
      <c r="CM15" s="32">
        <f t="shared" si="8"/>
        <v>0</v>
      </c>
      <c r="CN15" s="32">
        <f t="shared" si="8"/>
        <v>0</v>
      </c>
      <c r="CO15" s="32">
        <f t="shared" si="8"/>
        <v>0</v>
      </c>
      <c r="CP15" s="32">
        <f t="shared" si="8"/>
        <v>0</v>
      </c>
      <c r="CQ15" s="32">
        <f t="shared" si="8"/>
        <v>0</v>
      </c>
      <c r="CR15" s="32">
        <f t="shared" si="8"/>
        <v>0</v>
      </c>
      <c r="CS15" s="32">
        <f t="shared" si="8"/>
        <v>0</v>
      </c>
      <c r="CT15" s="32">
        <f t="shared" si="8"/>
        <v>0</v>
      </c>
      <c r="CU15" s="32">
        <f t="shared" si="9"/>
        <v>0</v>
      </c>
      <c r="CV15" s="32">
        <f t="shared" si="9"/>
        <v>0</v>
      </c>
      <c r="CW15" s="32">
        <f t="shared" si="9"/>
        <v>0</v>
      </c>
      <c r="CX15" s="32">
        <f t="shared" si="9"/>
        <v>0</v>
      </c>
      <c r="CY15" s="32">
        <f t="shared" si="9"/>
        <v>0</v>
      </c>
      <c r="CZ15" s="32">
        <f t="shared" si="9"/>
        <v>0</v>
      </c>
      <c r="DA15" s="32">
        <f t="shared" si="9"/>
        <v>0</v>
      </c>
      <c r="DB15" s="32">
        <f t="shared" si="9"/>
        <v>0</v>
      </c>
      <c r="DC15" s="32">
        <f t="shared" si="9"/>
        <v>0</v>
      </c>
      <c r="DD15" s="32">
        <f t="shared" si="9"/>
        <v>0</v>
      </c>
      <c r="DE15" s="32">
        <f t="shared" si="10"/>
        <v>0</v>
      </c>
      <c r="DF15" s="32">
        <f t="shared" si="10"/>
        <v>0</v>
      </c>
      <c r="DG15" s="32">
        <f t="shared" si="10"/>
        <v>0</v>
      </c>
      <c r="DH15" s="32">
        <f t="shared" si="10"/>
        <v>0</v>
      </c>
      <c r="DI15" s="32">
        <f t="shared" si="10"/>
        <v>0</v>
      </c>
      <c r="DJ15" s="32">
        <f t="shared" si="10"/>
        <v>0</v>
      </c>
      <c r="DK15" s="32">
        <f t="shared" si="10"/>
        <v>0</v>
      </c>
      <c r="DL15" s="32">
        <f t="shared" si="10"/>
        <v>0</v>
      </c>
      <c r="DM15" s="32">
        <f t="shared" si="10"/>
        <v>0</v>
      </c>
      <c r="DN15" s="32">
        <f t="shared" si="10"/>
        <v>0</v>
      </c>
      <c r="DO15" s="32">
        <f t="shared" si="11"/>
        <v>0</v>
      </c>
      <c r="DP15" s="32">
        <f t="shared" si="11"/>
        <v>0</v>
      </c>
      <c r="DQ15" s="32">
        <f t="shared" si="11"/>
        <v>0</v>
      </c>
      <c r="DR15" s="32">
        <f t="shared" si="11"/>
        <v>0</v>
      </c>
      <c r="DS15" s="32">
        <f t="shared" si="11"/>
        <v>0</v>
      </c>
      <c r="DT15" s="32">
        <f t="shared" si="11"/>
        <v>0</v>
      </c>
      <c r="DU15" s="32">
        <f t="shared" si="11"/>
        <v>0</v>
      </c>
      <c r="DV15" s="32">
        <f t="shared" si="11"/>
        <v>0</v>
      </c>
      <c r="DW15" s="32">
        <f t="shared" si="11"/>
        <v>0</v>
      </c>
      <c r="DX15" s="32">
        <f t="shared" si="11"/>
        <v>0</v>
      </c>
      <c r="DY15" s="32">
        <f t="shared" si="12"/>
        <v>0</v>
      </c>
      <c r="DZ15" s="32">
        <f t="shared" si="12"/>
        <v>0</v>
      </c>
      <c r="EA15" s="32">
        <f t="shared" si="12"/>
        <v>0</v>
      </c>
      <c r="EB15" s="32">
        <f t="shared" si="12"/>
        <v>0</v>
      </c>
      <c r="EC15" s="32">
        <f t="shared" si="12"/>
        <v>0</v>
      </c>
      <c r="ED15" s="32">
        <f t="shared" si="12"/>
        <v>0</v>
      </c>
      <c r="EE15" s="32">
        <f t="shared" si="12"/>
        <v>0</v>
      </c>
      <c r="EF15" s="32">
        <f t="shared" si="12"/>
        <v>0</v>
      </c>
      <c r="EG15" s="32">
        <f t="shared" si="12"/>
        <v>0</v>
      </c>
      <c r="EH15" s="32">
        <f t="shared" si="12"/>
        <v>0</v>
      </c>
      <c r="EI15" s="32">
        <f t="shared" si="13"/>
        <v>0</v>
      </c>
      <c r="EJ15" s="32">
        <f t="shared" si="13"/>
        <v>0</v>
      </c>
      <c r="EK15" s="32">
        <f t="shared" si="13"/>
        <v>0</v>
      </c>
      <c r="EL15" s="32">
        <f t="shared" si="13"/>
        <v>0</v>
      </c>
      <c r="EM15" s="32">
        <f t="shared" si="13"/>
        <v>0</v>
      </c>
      <c r="EN15" s="32">
        <f t="shared" si="13"/>
        <v>0</v>
      </c>
      <c r="EO15" s="32">
        <f t="shared" si="13"/>
        <v>0</v>
      </c>
      <c r="EP15" s="32">
        <f t="shared" si="13"/>
        <v>0</v>
      </c>
      <c r="EQ15" s="32">
        <f t="shared" si="13"/>
        <v>0</v>
      </c>
    </row>
    <row r="16" spans="2:147" ht="150" customHeight="1">
      <c r="B16" s="430">
        <v>11</v>
      </c>
      <c r="C16" s="614" t="s">
        <v>81</v>
      </c>
      <c r="D16" s="471"/>
      <c r="E16" s="622"/>
      <c r="F16" s="586"/>
      <c r="G16" s="590" t="s">
        <v>528</v>
      </c>
      <c r="I16" s="11"/>
      <c r="J16" s="11"/>
      <c r="K16" s="11"/>
      <c r="L16" s="11"/>
      <c r="M16" s="11"/>
      <c r="N16" s="11"/>
      <c r="O16" s="11"/>
      <c r="P16" s="11"/>
      <c r="Q16" s="11"/>
      <c r="R16" s="11"/>
      <c r="S16" s="11"/>
      <c r="T16" s="11"/>
      <c r="U16" s="11">
        <v>1</v>
      </c>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56"/>
      <c r="BX16" s="59"/>
      <c r="BY16" s="59"/>
      <c r="CA16" s="32">
        <f t="shared" si="7"/>
        <v>0</v>
      </c>
      <c r="CB16" s="32">
        <f t="shared" si="7"/>
        <v>0</v>
      </c>
      <c r="CC16" s="32">
        <f t="shared" si="7"/>
        <v>0</v>
      </c>
      <c r="CD16" s="32">
        <f t="shared" si="7"/>
        <v>0</v>
      </c>
      <c r="CE16" s="32">
        <f t="shared" si="7"/>
        <v>0</v>
      </c>
      <c r="CF16" s="32">
        <f t="shared" si="7"/>
        <v>0</v>
      </c>
      <c r="CG16" s="32">
        <f t="shared" si="7"/>
        <v>0</v>
      </c>
      <c r="CH16" s="32">
        <f t="shared" si="7"/>
        <v>0</v>
      </c>
      <c r="CI16" s="32">
        <f t="shared" si="7"/>
        <v>0</v>
      </c>
      <c r="CJ16" s="32">
        <f t="shared" si="7"/>
        <v>0</v>
      </c>
      <c r="CK16" s="32">
        <f t="shared" si="8"/>
        <v>0</v>
      </c>
      <c r="CL16" s="32">
        <f t="shared" si="8"/>
        <v>0</v>
      </c>
      <c r="CM16" s="32">
        <f t="shared" si="8"/>
        <v>0</v>
      </c>
      <c r="CN16" s="32">
        <f t="shared" si="8"/>
        <v>0</v>
      </c>
      <c r="CO16" s="32">
        <f t="shared" si="8"/>
        <v>0</v>
      </c>
      <c r="CP16" s="32">
        <f t="shared" si="8"/>
        <v>0</v>
      </c>
      <c r="CQ16" s="32">
        <f t="shared" si="8"/>
        <v>0</v>
      </c>
      <c r="CR16" s="32">
        <f t="shared" si="8"/>
        <v>0</v>
      </c>
      <c r="CS16" s="32">
        <f t="shared" si="8"/>
        <v>0</v>
      </c>
      <c r="CT16" s="32">
        <f t="shared" si="8"/>
        <v>0</v>
      </c>
      <c r="CU16" s="32">
        <f t="shared" si="9"/>
        <v>0</v>
      </c>
      <c r="CV16" s="32">
        <f t="shared" si="9"/>
        <v>0</v>
      </c>
      <c r="CW16" s="32">
        <f t="shared" si="9"/>
        <v>0</v>
      </c>
      <c r="CX16" s="32">
        <f t="shared" si="9"/>
        <v>0</v>
      </c>
      <c r="CY16" s="32">
        <f t="shared" si="9"/>
        <v>0</v>
      </c>
      <c r="CZ16" s="32">
        <f t="shared" si="9"/>
        <v>0</v>
      </c>
      <c r="DA16" s="32">
        <f t="shared" si="9"/>
        <v>0</v>
      </c>
      <c r="DB16" s="32">
        <f t="shared" si="9"/>
        <v>0</v>
      </c>
      <c r="DC16" s="32">
        <f t="shared" si="9"/>
        <v>0</v>
      </c>
      <c r="DD16" s="32">
        <f t="shared" si="9"/>
        <v>0</v>
      </c>
      <c r="DE16" s="32">
        <f t="shared" si="10"/>
        <v>0</v>
      </c>
      <c r="DF16" s="32">
        <f t="shared" si="10"/>
        <v>0</v>
      </c>
      <c r="DG16" s="32">
        <f t="shared" si="10"/>
        <v>0</v>
      </c>
      <c r="DH16" s="32">
        <f t="shared" si="10"/>
        <v>0</v>
      </c>
      <c r="DI16" s="32">
        <f t="shared" si="10"/>
        <v>0</v>
      </c>
      <c r="DJ16" s="32">
        <f t="shared" si="10"/>
        <v>0</v>
      </c>
      <c r="DK16" s="32">
        <f t="shared" si="10"/>
        <v>0</v>
      </c>
      <c r="DL16" s="32">
        <f t="shared" si="10"/>
        <v>0</v>
      </c>
      <c r="DM16" s="32">
        <f t="shared" si="10"/>
        <v>0</v>
      </c>
      <c r="DN16" s="32">
        <f t="shared" si="10"/>
        <v>0</v>
      </c>
      <c r="DO16" s="32">
        <f t="shared" si="11"/>
        <v>0</v>
      </c>
      <c r="DP16" s="32">
        <f t="shared" si="11"/>
        <v>0</v>
      </c>
      <c r="DQ16" s="32">
        <f t="shared" si="11"/>
        <v>0</v>
      </c>
      <c r="DR16" s="32">
        <f t="shared" si="11"/>
        <v>0</v>
      </c>
      <c r="DS16" s="32">
        <f t="shared" si="11"/>
        <v>0</v>
      </c>
      <c r="DT16" s="32">
        <f t="shared" si="11"/>
        <v>0</v>
      </c>
      <c r="DU16" s="32">
        <f t="shared" si="11"/>
        <v>0</v>
      </c>
      <c r="DV16" s="32">
        <f t="shared" si="11"/>
        <v>0</v>
      </c>
      <c r="DW16" s="32">
        <f t="shared" si="11"/>
        <v>0</v>
      </c>
      <c r="DX16" s="32">
        <f t="shared" si="11"/>
        <v>0</v>
      </c>
      <c r="DY16" s="32">
        <f t="shared" si="12"/>
        <v>0</v>
      </c>
      <c r="DZ16" s="32">
        <f t="shared" si="12"/>
        <v>0</v>
      </c>
      <c r="EA16" s="32">
        <f t="shared" si="12"/>
        <v>0</v>
      </c>
      <c r="EB16" s="32">
        <f t="shared" si="12"/>
        <v>0</v>
      </c>
      <c r="EC16" s="32">
        <f t="shared" si="12"/>
        <v>0</v>
      </c>
      <c r="ED16" s="32">
        <f t="shared" si="12"/>
        <v>0</v>
      </c>
      <c r="EE16" s="32">
        <f t="shared" si="12"/>
        <v>0</v>
      </c>
      <c r="EF16" s="32">
        <f t="shared" si="12"/>
        <v>0</v>
      </c>
      <c r="EG16" s="32">
        <f t="shared" si="12"/>
        <v>0</v>
      </c>
      <c r="EH16" s="32">
        <f t="shared" si="12"/>
        <v>0</v>
      </c>
      <c r="EI16" s="32">
        <f t="shared" si="13"/>
        <v>0</v>
      </c>
      <c r="EJ16" s="32">
        <f t="shared" si="13"/>
        <v>0</v>
      </c>
      <c r="EK16" s="32">
        <f t="shared" si="13"/>
        <v>0</v>
      </c>
      <c r="EL16" s="32">
        <f t="shared" si="13"/>
        <v>0</v>
      </c>
      <c r="EM16" s="32">
        <f t="shared" si="13"/>
        <v>0</v>
      </c>
      <c r="EN16" s="32">
        <f t="shared" si="13"/>
        <v>0</v>
      </c>
      <c r="EO16" s="32">
        <f t="shared" si="13"/>
        <v>0</v>
      </c>
      <c r="EP16" s="32">
        <f t="shared" si="13"/>
        <v>0</v>
      </c>
      <c r="EQ16" s="32">
        <f t="shared" si="13"/>
        <v>0</v>
      </c>
    </row>
    <row r="17" spans="2:148" ht="141.75">
      <c r="B17" s="430">
        <v>12</v>
      </c>
      <c r="C17" s="614" t="s">
        <v>57</v>
      </c>
      <c r="D17" s="471"/>
      <c r="E17" s="622"/>
      <c r="F17" s="586"/>
      <c r="G17" s="590" t="s">
        <v>544</v>
      </c>
      <c r="I17" s="11"/>
      <c r="J17" s="11"/>
      <c r="K17" s="11"/>
      <c r="L17" s="11"/>
      <c r="M17" s="11"/>
      <c r="N17" s="11">
        <v>1</v>
      </c>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56"/>
      <c r="BX17" s="59"/>
      <c r="BY17" s="59"/>
      <c r="CA17" s="31">
        <f t="shared" ref="CA17:DF17" si="14">IF(OR(AND($D17="No",I17=1),AND($D17="Maybe", I17=1)), 1, 0)</f>
        <v>0</v>
      </c>
      <c r="CB17" s="31">
        <f t="shared" si="14"/>
        <v>0</v>
      </c>
      <c r="CC17" s="31">
        <f t="shared" si="14"/>
        <v>0</v>
      </c>
      <c r="CD17" s="31">
        <f t="shared" si="14"/>
        <v>0</v>
      </c>
      <c r="CE17" s="31">
        <f t="shared" si="14"/>
        <v>0</v>
      </c>
      <c r="CF17" s="31">
        <f t="shared" si="14"/>
        <v>0</v>
      </c>
      <c r="CG17" s="31">
        <f t="shared" si="14"/>
        <v>0</v>
      </c>
      <c r="CH17" s="31">
        <f t="shared" si="14"/>
        <v>0</v>
      </c>
      <c r="CI17" s="31">
        <f t="shared" si="14"/>
        <v>0</v>
      </c>
      <c r="CJ17" s="31">
        <f t="shared" si="14"/>
        <v>0</v>
      </c>
      <c r="CK17" s="31">
        <f t="shared" si="14"/>
        <v>0</v>
      </c>
      <c r="CL17" s="31">
        <f t="shared" si="14"/>
        <v>0</v>
      </c>
      <c r="CM17" s="31">
        <f t="shared" si="14"/>
        <v>0</v>
      </c>
      <c r="CN17" s="31">
        <f t="shared" si="14"/>
        <v>0</v>
      </c>
      <c r="CO17" s="31">
        <f t="shared" si="14"/>
        <v>0</v>
      </c>
      <c r="CP17" s="31">
        <f t="shared" si="14"/>
        <v>0</v>
      </c>
      <c r="CQ17" s="31">
        <f t="shared" si="14"/>
        <v>0</v>
      </c>
      <c r="CR17" s="31">
        <f t="shared" si="14"/>
        <v>0</v>
      </c>
      <c r="CS17" s="31">
        <f t="shared" si="14"/>
        <v>0</v>
      </c>
      <c r="CT17" s="31">
        <f t="shared" si="14"/>
        <v>0</v>
      </c>
      <c r="CU17" s="31">
        <f t="shared" si="14"/>
        <v>0</v>
      </c>
      <c r="CV17" s="31">
        <f t="shared" si="14"/>
        <v>0</v>
      </c>
      <c r="CW17" s="31">
        <f t="shared" si="14"/>
        <v>0</v>
      </c>
      <c r="CX17" s="31">
        <f t="shared" si="14"/>
        <v>0</v>
      </c>
      <c r="CY17" s="31">
        <f t="shared" si="14"/>
        <v>0</v>
      </c>
      <c r="CZ17" s="31">
        <f t="shared" si="14"/>
        <v>0</v>
      </c>
      <c r="DA17" s="31">
        <f t="shared" si="14"/>
        <v>0</v>
      </c>
      <c r="DB17" s="31">
        <f t="shared" si="14"/>
        <v>0</v>
      </c>
      <c r="DC17" s="31">
        <f t="shared" si="14"/>
        <v>0</v>
      </c>
      <c r="DD17" s="31">
        <f t="shared" si="14"/>
        <v>0</v>
      </c>
      <c r="DE17" s="31">
        <f t="shared" si="14"/>
        <v>0</v>
      </c>
      <c r="DF17" s="31">
        <f t="shared" si="14"/>
        <v>0</v>
      </c>
      <c r="DG17" s="31">
        <f t="shared" ref="DG17:EL17" si="15">IF(OR(AND($D17="No",AO17=1),AND($D17="Maybe", AO17=1)), 1, 0)</f>
        <v>0</v>
      </c>
      <c r="DH17" s="31">
        <f t="shared" si="15"/>
        <v>0</v>
      </c>
      <c r="DI17" s="31">
        <f t="shared" si="15"/>
        <v>0</v>
      </c>
      <c r="DJ17" s="31">
        <f t="shared" si="15"/>
        <v>0</v>
      </c>
      <c r="DK17" s="31">
        <f t="shared" si="15"/>
        <v>0</v>
      </c>
      <c r="DL17" s="31">
        <f t="shared" si="15"/>
        <v>0</v>
      </c>
      <c r="DM17" s="31">
        <f t="shared" si="15"/>
        <v>0</v>
      </c>
      <c r="DN17" s="31">
        <f t="shared" si="15"/>
        <v>0</v>
      </c>
      <c r="DO17" s="31">
        <f t="shared" si="15"/>
        <v>0</v>
      </c>
      <c r="DP17" s="31">
        <f t="shared" si="15"/>
        <v>0</v>
      </c>
      <c r="DQ17" s="31">
        <f t="shared" si="15"/>
        <v>0</v>
      </c>
      <c r="DR17" s="31">
        <f t="shared" si="15"/>
        <v>0</v>
      </c>
      <c r="DS17" s="31">
        <f t="shared" si="15"/>
        <v>0</v>
      </c>
      <c r="DT17" s="31">
        <f t="shared" si="15"/>
        <v>0</v>
      </c>
      <c r="DU17" s="31">
        <f t="shared" si="15"/>
        <v>0</v>
      </c>
      <c r="DV17" s="31">
        <f t="shared" si="15"/>
        <v>0</v>
      </c>
      <c r="DW17" s="31">
        <f t="shared" si="15"/>
        <v>0</v>
      </c>
      <c r="DX17" s="31">
        <f t="shared" si="15"/>
        <v>0</v>
      </c>
      <c r="DY17" s="31">
        <f t="shared" si="15"/>
        <v>0</v>
      </c>
      <c r="DZ17" s="31">
        <f t="shared" si="15"/>
        <v>0</v>
      </c>
      <c r="EA17" s="31">
        <f t="shared" si="15"/>
        <v>0</v>
      </c>
      <c r="EB17" s="31">
        <f t="shared" si="15"/>
        <v>0</v>
      </c>
      <c r="EC17" s="31">
        <f t="shared" si="15"/>
        <v>0</v>
      </c>
      <c r="ED17" s="31">
        <f t="shared" si="15"/>
        <v>0</v>
      </c>
      <c r="EE17" s="31">
        <f t="shared" si="15"/>
        <v>0</v>
      </c>
      <c r="EF17" s="31">
        <f t="shared" si="15"/>
        <v>0</v>
      </c>
      <c r="EG17" s="31">
        <f t="shared" si="15"/>
        <v>0</v>
      </c>
      <c r="EH17" s="31">
        <f t="shared" si="15"/>
        <v>0</v>
      </c>
      <c r="EI17" s="31">
        <f t="shared" si="15"/>
        <v>0</v>
      </c>
      <c r="EJ17" s="31">
        <f t="shared" si="15"/>
        <v>0</v>
      </c>
      <c r="EK17" s="31">
        <f t="shared" si="15"/>
        <v>0</v>
      </c>
      <c r="EL17" s="31">
        <f t="shared" si="15"/>
        <v>0</v>
      </c>
      <c r="EM17" s="31">
        <f>IF(OR(AND($D17="No",BU17=1),AND($D17="Maybe", BU17=1)), 1, 0)</f>
        <v>0</v>
      </c>
      <c r="EN17" s="31">
        <f>IF(OR(AND($D17="No",BV17=1),AND($D17="Maybe", BV17=1)), 1, 0)</f>
        <v>0</v>
      </c>
      <c r="EO17" s="31">
        <f>IF(OR(AND($D17="No",BW17=1),AND($D17="Maybe", BW17=1)), 1, 0)</f>
        <v>0</v>
      </c>
      <c r="EP17" s="31">
        <f>IF(OR(AND($D17="No",BX17=1),AND($D17="Maybe", BX17=1)), 1, 0)</f>
        <v>0</v>
      </c>
      <c r="EQ17" s="31">
        <f>IF(OR(AND($D17="No",BY17=1),AND($D17="Maybe", BY17=1)), 1, 0)</f>
        <v>0</v>
      </c>
    </row>
    <row r="18" spans="2:148" ht="150" customHeight="1">
      <c r="B18" s="430">
        <v>13</v>
      </c>
      <c r="C18" s="614" t="s">
        <v>58</v>
      </c>
      <c r="D18" s="471"/>
      <c r="E18" s="622"/>
      <c r="F18" s="586"/>
      <c r="G18" s="590" t="s">
        <v>519</v>
      </c>
      <c r="I18" s="11"/>
      <c r="J18" s="11"/>
      <c r="K18" s="11"/>
      <c r="L18" s="11"/>
      <c r="M18" s="11"/>
      <c r="N18" s="11"/>
      <c r="O18" s="11"/>
      <c r="P18" s="11"/>
      <c r="Q18" s="11"/>
      <c r="R18" s="11"/>
      <c r="S18" s="11"/>
      <c r="T18" s="11"/>
      <c r="U18" s="11">
        <v>1</v>
      </c>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56"/>
      <c r="BX18" s="59"/>
      <c r="BY18" s="59"/>
      <c r="CA18" s="32">
        <f t="shared" ref="CA18:DF18" si="16">IF(OR(AND($D18="Yes",I18=1),AND($D18="Maybe", I18=1)), 1, 0)</f>
        <v>0</v>
      </c>
      <c r="CB18" s="32">
        <f t="shared" si="16"/>
        <v>0</v>
      </c>
      <c r="CC18" s="32">
        <f t="shared" si="16"/>
        <v>0</v>
      </c>
      <c r="CD18" s="32">
        <f t="shared" si="16"/>
        <v>0</v>
      </c>
      <c r="CE18" s="32">
        <f t="shared" si="16"/>
        <v>0</v>
      </c>
      <c r="CF18" s="32">
        <f t="shared" si="16"/>
        <v>0</v>
      </c>
      <c r="CG18" s="32">
        <f t="shared" si="16"/>
        <v>0</v>
      </c>
      <c r="CH18" s="32">
        <f t="shared" si="16"/>
        <v>0</v>
      </c>
      <c r="CI18" s="32">
        <f t="shared" si="16"/>
        <v>0</v>
      </c>
      <c r="CJ18" s="32">
        <f t="shared" si="16"/>
        <v>0</v>
      </c>
      <c r="CK18" s="32">
        <f t="shared" si="16"/>
        <v>0</v>
      </c>
      <c r="CL18" s="32">
        <f t="shared" si="16"/>
        <v>0</v>
      </c>
      <c r="CM18" s="32">
        <f t="shared" si="16"/>
        <v>0</v>
      </c>
      <c r="CN18" s="32">
        <f t="shared" si="16"/>
        <v>0</v>
      </c>
      <c r="CO18" s="32">
        <f t="shared" si="16"/>
        <v>0</v>
      </c>
      <c r="CP18" s="32">
        <f t="shared" si="16"/>
        <v>0</v>
      </c>
      <c r="CQ18" s="32">
        <f t="shared" si="16"/>
        <v>0</v>
      </c>
      <c r="CR18" s="32">
        <f t="shared" si="16"/>
        <v>0</v>
      </c>
      <c r="CS18" s="32">
        <f t="shared" si="16"/>
        <v>0</v>
      </c>
      <c r="CT18" s="32">
        <f t="shared" si="16"/>
        <v>0</v>
      </c>
      <c r="CU18" s="32">
        <f t="shared" si="16"/>
        <v>0</v>
      </c>
      <c r="CV18" s="32">
        <f t="shared" si="16"/>
        <v>0</v>
      </c>
      <c r="CW18" s="32">
        <f t="shared" si="16"/>
        <v>0</v>
      </c>
      <c r="CX18" s="32">
        <f t="shared" si="16"/>
        <v>0</v>
      </c>
      <c r="CY18" s="32">
        <f t="shared" si="16"/>
        <v>0</v>
      </c>
      <c r="CZ18" s="32">
        <f t="shared" si="16"/>
        <v>0</v>
      </c>
      <c r="DA18" s="32">
        <f t="shared" si="16"/>
        <v>0</v>
      </c>
      <c r="DB18" s="32">
        <f t="shared" si="16"/>
        <v>0</v>
      </c>
      <c r="DC18" s="32">
        <f t="shared" si="16"/>
        <v>0</v>
      </c>
      <c r="DD18" s="32">
        <f t="shared" si="16"/>
        <v>0</v>
      </c>
      <c r="DE18" s="32">
        <f t="shared" si="16"/>
        <v>0</v>
      </c>
      <c r="DF18" s="32">
        <f t="shared" si="16"/>
        <v>0</v>
      </c>
      <c r="DG18" s="32">
        <f t="shared" ref="DG18:EL18" si="17">IF(OR(AND($D18="Yes",AO18=1),AND($D18="Maybe", AO18=1)), 1, 0)</f>
        <v>0</v>
      </c>
      <c r="DH18" s="32">
        <f t="shared" si="17"/>
        <v>0</v>
      </c>
      <c r="DI18" s="32">
        <f t="shared" si="17"/>
        <v>0</v>
      </c>
      <c r="DJ18" s="32">
        <f t="shared" si="17"/>
        <v>0</v>
      </c>
      <c r="DK18" s="32">
        <f t="shared" si="17"/>
        <v>0</v>
      </c>
      <c r="DL18" s="32">
        <f t="shared" si="17"/>
        <v>0</v>
      </c>
      <c r="DM18" s="32">
        <f t="shared" si="17"/>
        <v>0</v>
      </c>
      <c r="DN18" s="32">
        <f t="shared" si="17"/>
        <v>0</v>
      </c>
      <c r="DO18" s="32">
        <f t="shared" si="17"/>
        <v>0</v>
      </c>
      <c r="DP18" s="32">
        <f t="shared" si="17"/>
        <v>0</v>
      </c>
      <c r="DQ18" s="32">
        <f t="shared" si="17"/>
        <v>0</v>
      </c>
      <c r="DR18" s="32">
        <f t="shared" si="17"/>
        <v>0</v>
      </c>
      <c r="DS18" s="32">
        <f t="shared" si="17"/>
        <v>0</v>
      </c>
      <c r="DT18" s="32">
        <f t="shared" si="17"/>
        <v>0</v>
      </c>
      <c r="DU18" s="32">
        <f t="shared" si="17"/>
        <v>0</v>
      </c>
      <c r="DV18" s="32">
        <f t="shared" si="17"/>
        <v>0</v>
      </c>
      <c r="DW18" s="32">
        <f t="shared" si="17"/>
        <v>0</v>
      </c>
      <c r="DX18" s="32">
        <f t="shared" si="17"/>
        <v>0</v>
      </c>
      <c r="DY18" s="32">
        <f t="shared" si="17"/>
        <v>0</v>
      </c>
      <c r="DZ18" s="32">
        <f t="shared" si="17"/>
        <v>0</v>
      </c>
      <c r="EA18" s="32">
        <f t="shared" si="17"/>
        <v>0</v>
      </c>
      <c r="EB18" s="32">
        <f t="shared" si="17"/>
        <v>0</v>
      </c>
      <c r="EC18" s="32">
        <f t="shared" si="17"/>
        <v>0</v>
      </c>
      <c r="ED18" s="32">
        <f t="shared" si="17"/>
        <v>0</v>
      </c>
      <c r="EE18" s="32">
        <f t="shared" si="17"/>
        <v>0</v>
      </c>
      <c r="EF18" s="32">
        <f t="shared" si="17"/>
        <v>0</v>
      </c>
      <c r="EG18" s="32">
        <f t="shared" si="17"/>
        <v>0</v>
      </c>
      <c r="EH18" s="32">
        <f t="shared" si="17"/>
        <v>0</v>
      </c>
      <c r="EI18" s="32">
        <f t="shared" si="17"/>
        <v>0</v>
      </c>
      <c r="EJ18" s="32">
        <f t="shared" si="17"/>
        <v>0</v>
      </c>
      <c r="EK18" s="32">
        <f t="shared" si="17"/>
        <v>0</v>
      </c>
      <c r="EL18" s="32">
        <f t="shared" si="17"/>
        <v>0</v>
      </c>
      <c r="EM18" s="32">
        <f>IF(OR(AND($D18="Yes",BU18=1),AND($D18="Maybe", BU18=1)), 1, 0)</f>
        <v>0</v>
      </c>
      <c r="EN18" s="32">
        <f>IF(OR(AND($D18="Yes",BV18=1),AND($D18="Maybe", BV18=1)), 1, 0)</f>
        <v>0</v>
      </c>
      <c r="EO18" s="32">
        <f>IF(OR(AND($D18="Yes",BW18=1),AND($D18="Maybe", BW18=1)), 1, 0)</f>
        <v>0</v>
      </c>
      <c r="EP18" s="32">
        <f>IF(OR(AND($D18="Yes",BX18=1),AND($D18="Maybe", BX18=1)), 1, 0)</f>
        <v>0</v>
      </c>
      <c r="EQ18" s="32">
        <f>IF(OR(AND($D18="Yes",BY18=1),AND($D18="Maybe", BY18=1)), 1, 0)</f>
        <v>0</v>
      </c>
    </row>
    <row r="19" spans="2:148" ht="150" customHeight="1">
      <c r="B19" s="430">
        <v>14</v>
      </c>
      <c r="C19" s="614" t="s">
        <v>492</v>
      </c>
      <c r="D19" s="471"/>
      <c r="E19" s="622"/>
      <c r="F19" s="586"/>
      <c r="G19" s="592" t="s">
        <v>529</v>
      </c>
      <c r="I19" s="11">
        <v>1</v>
      </c>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56"/>
      <c r="BX19" s="59"/>
      <c r="BY19" s="59"/>
      <c r="CA19" s="31">
        <f t="shared" ref="CA19:DF19" si="18">IF(OR(AND($D19="No",I19=1),AND($D19="Maybe", I19=1)), 1, 0)</f>
        <v>0</v>
      </c>
      <c r="CB19" s="31">
        <f t="shared" si="18"/>
        <v>0</v>
      </c>
      <c r="CC19" s="31">
        <f t="shared" si="18"/>
        <v>0</v>
      </c>
      <c r="CD19" s="31">
        <f t="shared" si="18"/>
        <v>0</v>
      </c>
      <c r="CE19" s="31">
        <f t="shared" si="18"/>
        <v>0</v>
      </c>
      <c r="CF19" s="31">
        <f t="shared" si="18"/>
        <v>0</v>
      </c>
      <c r="CG19" s="31">
        <f t="shared" si="18"/>
        <v>0</v>
      </c>
      <c r="CH19" s="31">
        <f t="shared" si="18"/>
        <v>0</v>
      </c>
      <c r="CI19" s="31">
        <f t="shared" si="18"/>
        <v>0</v>
      </c>
      <c r="CJ19" s="31">
        <f t="shared" si="18"/>
        <v>0</v>
      </c>
      <c r="CK19" s="31">
        <f t="shared" si="18"/>
        <v>0</v>
      </c>
      <c r="CL19" s="31">
        <f t="shared" si="18"/>
        <v>0</v>
      </c>
      <c r="CM19" s="31">
        <f t="shared" si="18"/>
        <v>0</v>
      </c>
      <c r="CN19" s="31">
        <f t="shared" si="18"/>
        <v>0</v>
      </c>
      <c r="CO19" s="31">
        <f t="shared" si="18"/>
        <v>0</v>
      </c>
      <c r="CP19" s="31">
        <f t="shared" si="18"/>
        <v>0</v>
      </c>
      <c r="CQ19" s="31">
        <f t="shared" si="18"/>
        <v>0</v>
      </c>
      <c r="CR19" s="31">
        <f t="shared" si="18"/>
        <v>0</v>
      </c>
      <c r="CS19" s="31">
        <f t="shared" si="18"/>
        <v>0</v>
      </c>
      <c r="CT19" s="31">
        <f t="shared" si="18"/>
        <v>0</v>
      </c>
      <c r="CU19" s="31">
        <f t="shared" si="18"/>
        <v>0</v>
      </c>
      <c r="CV19" s="31">
        <f t="shared" si="18"/>
        <v>0</v>
      </c>
      <c r="CW19" s="31">
        <f t="shared" si="18"/>
        <v>0</v>
      </c>
      <c r="CX19" s="31">
        <f t="shared" si="18"/>
        <v>0</v>
      </c>
      <c r="CY19" s="31">
        <f t="shared" si="18"/>
        <v>0</v>
      </c>
      <c r="CZ19" s="31">
        <f t="shared" si="18"/>
        <v>0</v>
      </c>
      <c r="DA19" s="31">
        <f t="shared" si="18"/>
        <v>0</v>
      </c>
      <c r="DB19" s="31">
        <f t="shared" si="18"/>
        <v>0</v>
      </c>
      <c r="DC19" s="31">
        <f t="shared" si="18"/>
        <v>0</v>
      </c>
      <c r="DD19" s="31">
        <f t="shared" si="18"/>
        <v>0</v>
      </c>
      <c r="DE19" s="31">
        <f t="shared" si="18"/>
        <v>0</v>
      </c>
      <c r="DF19" s="31">
        <f t="shared" si="18"/>
        <v>0</v>
      </c>
      <c r="DG19" s="31">
        <f t="shared" ref="DG19:EL19" si="19">IF(OR(AND($D19="No",AO19=1),AND($D19="Maybe", AO19=1)), 1, 0)</f>
        <v>0</v>
      </c>
      <c r="DH19" s="31">
        <f t="shared" si="19"/>
        <v>0</v>
      </c>
      <c r="DI19" s="31">
        <f t="shared" si="19"/>
        <v>0</v>
      </c>
      <c r="DJ19" s="31">
        <f t="shared" si="19"/>
        <v>0</v>
      </c>
      <c r="DK19" s="31">
        <f t="shared" si="19"/>
        <v>0</v>
      </c>
      <c r="DL19" s="31">
        <f t="shared" si="19"/>
        <v>0</v>
      </c>
      <c r="DM19" s="31">
        <f t="shared" si="19"/>
        <v>0</v>
      </c>
      <c r="DN19" s="31">
        <f t="shared" si="19"/>
        <v>0</v>
      </c>
      <c r="DO19" s="31">
        <f t="shared" si="19"/>
        <v>0</v>
      </c>
      <c r="DP19" s="31">
        <f t="shared" si="19"/>
        <v>0</v>
      </c>
      <c r="DQ19" s="31">
        <f t="shared" si="19"/>
        <v>0</v>
      </c>
      <c r="DR19" s="31">
        <f t="shared" si="19"/>
        <v>0</v>
      </c>
      <c r="DS19" s="31">
        <f t="shared" si="19"/>
        <v>0</v>
      </c>
      <c r="DT19" s="31">
        <f t="shared" si="19"/>
        <v>0</v>
      </c>
      <c r="DU19" s="31">
        <f t="shared" si="19"/>
        <v>0</v>
      </c>
      <c r="DV19" s="31">
        <f t="shared" si="19"/>
        <v>0</v>
      </c>
      <c r="DW19" s="31">
        <f t="shared" si="19"/>
        <v>0</v>
      </c>
      <c r="DX19" s="31">
        <f t="shared" si="19"/>
        <v>0</v>
      </c>
      <c r="DY19" s="31">
        <f t="shared" si="19"/>
        <v>0</v>
      </c>
      <c r="DZ19" s="31">
        <f t="shared" si="19"/>
        <v>0</v>
      </c>
      <c r="EA19" s="31">
        <f t="shared" si="19"/>
        <v>0</v>
      </c>
      <c r="EB19" s="31">
        <f t="shared" si="19"/>
        <v>0</v>
      </c>
      <c r="EC19" s="31">
        <f t="shared" si="19"/>
        <v>0</v>
      </c>
      <c r="ED19" s="31">
        <f t="shared" si="19"/>
        <v>0</v>
      </c>
      <c r="EE19" s="31">
        <f t="shared" si="19"/>
        <v>0</v>
      </c>
      <c r="EF19" s="31">
        <f t="shared" si="19"/>
        <v>0</v>
      </c>
      <c r="EG19" s="31">
        <f t="shared" si="19"/>
        <v>0</v>
      </c>
      <c r="EH19" s="31">
        <f t="shared" si="19"/>
        <v>0</v>
      </c>
      <c r="EI19" s="31">
        <f t="shared" si="19"/>
        <v>0</v>
      </c>
      <c r="EJ19" s="31">
        <f t="shared" si="19"/>
        <v>0</v>
      </c>
      <c r="EK19" s="31">
        <f t="shared" si="19"/>
        <v>0</v>
      </c>
      <c r="EL19" s="31">
        <f t="shared" si="19"/>
        <v>0</v>
      </c>
      <c r="EM19" s="31">
        <f>IF(OR(AND($D19="No",BU19=1),AND($D19="Maybe", BU19=1)), 1, 0)</f>
        <v>0</v>
      </c>
      <c r="EN19" s="31">
        <f>IF(OR(AND($D19="No",BV19=1),AND($D19="Maybe", BV19=1)), 1, 0)</f>
        <v>0</v>
      </c>
      <c r="EO19" s="31">
        <f>IF(OR(AND($D19="No",BW19=1),AND($D19="Maybe", BW19=1)), 1, 0)</f>
        <v>0</v>
      </c>
      <c r="EP19" s="31">
        <f>IF(OR(AND($D19="No",BX19=1),AND($D19="Maybe", BX19=1)), 1, 0)</f>
        <v>0</v>
      </c>
      <c r="EQ19" s="31">
        <f>IF(OR(AND($D19="No",BY19=1),AND($D19="Maybe", BY19=1)), 1, 0)</f>
        <v>0</v>
      </c>
    </row>
    <row r="20" spans="2:148" ht="150" customHeight="1">
      <c r="B20" s="430">
        <v>15</v>
      </c>
      <c r="C20" s="614" t="s">
        <v>61</v>
      </c>
      <c r="D20" s="471"/>
      <c r="E20" s="622"/>
      <c r="F20" s="586"/>
      <c r="G20" s="592" t="s">
        <v>530</v>
      </c>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v>1</v>
      </c>
      <c r="BH20" s="11"/>
      <c r="BI20" s="11"/>
      <c r="BJ20" s="11"/>
      <c r="BK20" s="11"/>
      <c r="BL20" s="11"/>
      <c r="BM20" s="11"/>
      <c r="BN20" s="11"/>
      <c r="BO20" s="11"/>
      <c r="BP20" s="11"/>
      <c r="BQ20" s="11"/>
      <c r="BR20" s="11"/>
      <c r="BS20" s="11"/>
      <c r="BT20" s="11"/>
      <c r="BU20" s="11"/>
      <c r="BV20" s="11"/>
      <c r="BW20" s="56"/>
      <c r="BX20" s="59"/>
      <c r="BY20" s="59"/>
      <c r="CA20" s="32">
        <f t="shared" ref="CA20:CJ27" si="20">IF(OR(AND($D20="Yes",I20=1),AND($D20="Maybe", I20=1)), 1, 0)</f>
        <v>0</v>
      </c>
      <c r="CB20" s="32">
        <f t="shared" si="20"/>
        <v>0</v>
      </c>
      <c r="CC20" s="32">
        <f t="shared" si="20"/>
        <v>0</v>
      </c>
      <c r="CD20" s="32">
        <f t="shared" si="20"/>
        <v>0</v>
      </c>
      <c r="CE20" s="32">
        <f t="shared" si="20"/>
        <v>0</v>
      </c>
      <c r="CF20" s="32">
        <f t="shared" si="20"/>
        <v>0</v>
      </c>
      <c r="CG20" s="32">
        <f t="shared" si="20"/>
        <v>0</v>
      </c>
      <c r="CH20" s="32">
        <f t="shared" si="20"/>
        <v>0</v>
      </c>
      <c r="CI20" s="32">
        <f t="shared" si="20"/>
        <v>0</v>
      </c>
      <c r="CJ20" s="32">
        <f t="shared" si="20"/>
        <v>0</v>
      </c>
      <c r="CK20" s="32">
        <f t="shared" ref="CK20:CT27" si="21">IF(OR(AND($D20="Yes",S20=1),AND($D20="Maybe", S20=1)), 1, 0)</f>
        <v>0</v>
      </c>
      <c r="CL20" s="32">
        <f t="shared" si="21"/>
        <v>0</v>
      </c>
      <c r="CM20" s="32">
        <f t="shared" si="21"/>
        <v>0</v>
      </c>
      <c r="CN20" s="32">
        <f t="shared" si="21"/>
        <v>0</v>
      </c>
      <c r="CO20" s="32">
        <f t="shared" si="21"/>
        <v>0</v>
      </c>
      <c r="CP20" s="32">
        <f t="shared" si="21"/>
        <v>0</v>
      </c>
      <c r="CQ20" s="32">
        <f t="shared" si="21"/>
        <v>0</v>
      </c>
      <c r="CR20" s="32">
        <f t="shared" si="21"/>
        <v>0</v>
      </c>
      <c r="CS20" s="32">
        <f t="shared" si="21"/>
        <v>0</v>
      </c>
      <c r="CT20" s="32">
        <f t="shared" si="21"/>
        <v>0</v>
      </c>
      <c r="CU20" s="32">
        <f t="shared" ref="CU20:DD27" si="22">IF(OR(AND($D20="Yes",AC20=1),AND($D20="Maybe", AC20=1)), 1, 0)</f>
        <v>0</v>
      </c>
      <c r="CV20" s="32">
        <f t="shared" si="22"/>
        <v>0</v>
      </c>
      <c r="CW20" s="32">
        <f t="shared" si="22"/>
        <v>0</v>
      </c>
      <c r="CX20" s="32">
        <f t="shared" si="22"/>
        <v>0</v>
      </c>
      <c r="CY20" s="32">
        <f t="shared" si="22"/>
        <v>0</v>
      </c>
      <c r="CZ20" s="32">
        <f t="shared" si="22"/>
        <v>0</v>
      </c>
      <c r="DA20" s="32">
        <f t="shared" si="22"/>
        <v>0</v>
      </c>
      <c r="DB20" s="32">
        <f t="shared" si="22"/>
        <v>0</v>
      </c>
      <c r="DC20" s="32">
        <f t="shared" si="22"/>
        <v>0</v>
      </c>
      <c r="DD20" s="32">
        <f t="shared" si="22"/>
        <v>0</v>
      </c>
      <c r="DE20" s="32">
        <f t="shared" ref="DE20:DN27" si="23">IF(OR(AND($D20="Yes",AM20=1),AND($D20="Maybe", AM20=1)), 1, 0)</f>
        <v>0</v>
      </c>
      <c r="DF20" s="32">
        <f t="shared" si="23"/>
        <v>0</v>
      </c>
      <c r="DG20" s="32">
        <f t="shared" si="23"/>
        <v>0</v>
      </c>
      <c r="DH20" s="32">
        <f t="shared" si="23"/>
        <v>0</v>
      </c>
      <c r="DI20" s="32">
        <f t="shared" si="23"/>
        <v>0</v>
      </c>
      <c r="DJ20" s="32">
        <f t="shared" si="23"/>
        <v>0</v>
      </c>
      <c r="DK20" s="32">
        <f t="shared" si="23"/>
        <v>0</v>
      </c>
      <c r="DL20" s="32">
        <f t="shared" si="23"/>
        <v>0</v>
      </c>
      <c r="DM20" s="32">
        <f t="shared" si="23"/>
        <v>0</v>
      </c>
      <c r="DN20" s="32">
        <f t="shared" si="23"/>
        <v>0</v>
      </c>
      <c r="DO20" s="32">
        <f t="shared" ref="DO20:DX27" si="24">IF(OR(AND($D20="Yes",AW20=1),AND($D20="Maybe", AW20=1)), 1, 0)</f>
        <v>0</v>
      </c>
      <c r="DP20" s="32">
        <f t="shared" si="24"/>
        <v>0</v>
      </c>
      <c r="DQ20" s="32">
        <f t="shared" si="24"/>
        <v>0</v>
      </c>
      <c r="DR20" s="32">
        <f t="shared" si="24"/>
        <v>0</v>
      </c>
      <c r="DS20" s="32">
        <f t="shared" si="24"/>
        <v>0</v>
      </c>
      <c r="DT20" s="32">
        <f t="shared" si="24"/>
        <v>0</v>
      </c>
      <c r="DU20" s="32">
        <f t="shared" si="24"/>
        <v>0</v>
      </c>
      <c r="DV20" s="32">
        <f t="shared" si="24"/>
        <v>0</v>
      </c>
      <c r="DW20" s="32">
        <f t="shared" si="24"/>
        <v>0</v>
      </c>
      <c r="DX20" s="32">
        <f t="shared" si="24"/>
        <v>0</v>
      </c>
      <c r="DY20" s="32">
        <f t="shared" ref="DY20:EH27" si="25">IF(OR(AND($D20="Yes",BG20=1),AND($D20="Maybe", BG20=1)), 1, 0)</f>
        <v>0</v>
      </c>
      <c r="DZ20" s="32">
        <f t="shared" si="25"/>
        <v>0</v>
      </c>
      <c r="EA20" s="32">
        <f t="shared" si="25"/>
        <v>0</v>
      </c>
      <c r="EB20" s="32">
        <f t="shared" si="25"/>
        <v>0</v>
      </c>
      <c r="EC20" s="32">
        <f t="shared" si="25"/>
        <v>0</v>
      </c>
      <c r="ED20" s="32">
        <f t="shared" si="25"/>
        <v>0</v>
      </c>
      <c r="EE20" s="32">
        <f t="shared" si="25"/>
        <v>0</v>
      </c>
      <c r="EF20" s="32">
        <f t="shared" si="25"/>
        <v>0</v>
      </c>
      <c r="EG20" s="32">
        <f t="shared" si="25"/>
        <v>0</v>
      </c>
      <c r="EH20" s="32">
        <f t="shared" si="25"/>
        <v>0</v>
      </c>
      <c r="EI20" s="32">
        <f t="shared" ref="EI20:EQ27" si="26">IF(OR(AND($D20="Yes",BQ20=1),AND($D20="Maybe", BQ20=1)), 1, 0)</f>
        <v>0</v>
      </c>
      <c r="EJ20" s="32">
        <f t="shared" si="26"/>
        <v>0</v>
      </c>
      <c r="EK20" s="32">
        <f t="shared" si="26"/>
        <v>0</v>
      </c>
      <c r="EL20" s="32">
        <f t="shared" si="26"/>
        <v>0</v>
      </c>
      <c r="EM20" s="32">
        <f t="shared" si="26"/>
        <v>0</v>
      </c>
      <c r="EN20" s="32">
        <f t="shared" si="26"/>
        <v>0</v>
      </c>
      <c r="EO20" s="32">
        <f t="shared" si="26"/>
        <v>0</v>
      </c>
      <c r="EP20" s="32">
        <f t="shared" si="26"/>
        <v>0</v>
      </c>
      <c r="EQ20" s="32">
        <f t="shared" si="26"/>
        <v>0</v>
      </c>
    </row>
    <row r="21" spans="2:148" ht="150" customHeight="1">
      <c r="B21" s="430">
        <v>16</v>
      </c>
      <c r="C21" s="614" t="s">
        <v>506</v>
      </c>
      <c r="D21" s="471"/>
      <c r="E21" s="622"/>
      <c r="F21" s="586"/>
      <c r="G21" s="590"/>
      <c r="I21" s="11"/>
      <c r="J21" s="11"/>
      <c r="K21" s="11"/>
      <c r="L21" s="11"/>
      <c r="M21" s="11"/>
      <c r="N21" s="11"/>
      <c r="O21" s="11"/>
      <c r="P21" s="11"/>
      <c r="Q21" s="11"/>
      <c r="R21" s="11"/>
      <c r="S21" s="11"/>
      <c r="T21" s="11">
        <v>1</v>
      </c>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56"/>
      <c r="BX21" s="59"/>
      <c r="BY21" s="59"/>
      <c r="CA21" s="32">
        <f t="shared" si="20"/>
        <v>0</v>
      </c>
      <c r="CB21" s="32">
        <f t="shared" si="20"/>
        <v>0</v>
      </c>
      <c r="CC21" s="32">
        <f t="shared" si="20"/>
        <v>0</v>
      </c>
      <c r="CD21" s="32">
        <f t="shared" si="20"/>
        <v>0</v>
      </c>
      <c r="CE21" s="32">
        <f t="shared" si="20"/>
        <v>0</v>
      </c>
      <c r="CF21" s="32">
        <f t="shared" si="20"/>
        <v>0</v>
      </c>
      <c r="CG21" s="32">
        <f t="shared" si="20"/>
        <v>0</v>
      </c>
      <c r="CH21" s="32">
        <f t="shared" si="20"/>
        <v>0</v>
      </c>
      <c r="CI21" s="32">
        <f t="shared" si="20"/>
        <v>0</v>
      </c>
      <c r="CJ21" s="32">
        <f t="shared" si="20"/>
        <v>0</v>
      </c>
      <c r="CK21" s="32">
        <f t="shared" si="21"/>
        <v>0</v>
      </c>
      <c r="CL21" s="32">
        <f t="shared" si="21"/>
        <v>0</v>
      </c>
      <c r="CM21" s="32">
        <f t="shared" si="21"/>
        <v>0</v>
      </c>
      <c r="CN21" s="32">
        <f t="shared" si="21"/>
        <v>0</v>
      </c>
      <c r="CO21" s="32">
        <f t="shared" si="21"/>
        <v>0</v>
      </c>
      <c r="CP21" s="32">
        <f t="shared" si="21"/>
        <v>0</v>
      </c>
      <c r="CQ21" s="32">
        <f t="shared" si="21"/>
        <v>0</v>
      </c>
      <c r="CR21" s="32">
        <f t="shared" si="21"/>
        <v>0</v>
      </c>
      <c r="CS21" s="32">
        <f t="shared" si="21"/>
        <v>0</v>
      </c>
      <c r="CT21" s="32">
        <f t="shared" si="21"/>
        <v>0</v>
      </c>
      <c r="CU21" s="32">
        <f t="shared" si="22"/>
        <v>0</v>
      </c>
      <c r="CV21" s="32">
        <f t="shared" si="22"/>
        <v>0</v>
      </c>
      <c r="CW21" s="32">
        <f t="shared" si="22"/>
        <v>0</v>
      </c>
      <c r="CX21" s="32">
        <f t="shared" si="22"/>
        <v>0</v>
      </c>
      <c r="CY21" s="32">
        <f t="shared" si="22"/>
        <v>0</v>
      </c>
      <c r="CZ21" s="32">
        <f t="shared" si="22"/>
        <v>0</v>
      </c>
      <c r="DA21" s="32">
        <f t="shared" si="22"/>
        <v>0</v>
      </c>
      <c r="DB21" s="32">
        <f t="shared" si="22"/>
        <v>0</v>
      </c>
      <c r="DC21" s="32">
        <f t="shared" si="22"/>
        <v>0</v>
      </c>
      <c r="DD21" s="32">
        <f t="shared" si="22"/>
        <v>0</v>
      </c>
      <c r="DE21" s="32">
        <f t="shared" si="23"/>
        <v>0</v>
      </c>
      <c r="DF21" s="32">
        <f t="shared" si="23"/>
        <v>0</v>
      </c>
      <c r="DG21" s="32">
        <f t="shared" si="23"/>
        <v>0</v>
      </c>
      <c r="DH21" s="32">
        <f t="shared" si="23"/>
        <v>0</v>
      </c>
      <c r="DI21" s="32">
        <f t="shared" si="23"/>
        <v>0</v>
      </c>
      <c r="DJ21" s="32">
        <f t="shared" si="23"/>
        <v>0</v>
      </c>
      <c r="DK21" s="32">
        <f t="shared" si="23"/>
        <v>0</v>
      </c>
      <c r="DL21" s="32">
        <f t="shared" si="23"/>
        <v>0</v>
      </c>
      <c r="DM21" s="32">
        <f t="shared" si="23"/>
        <v>0</v>
      </c>
      <c r="DN21" s="32">
        <f t="shared" si="23"/>
        <v>0</v>
      </c>
      <c r="DO21" s="32">
        <f t="shared" si="24"/>
        <v>0</v>
      </c>
      <c r="DP21" s="32">
        <f t="shared" si="24"/>
        <v>0</v>
      </c>
      <c r="DQ21" s="32">
        <f t="shared" si="24"/>
        <v>0</v>
      </c>
      <c r="DR21" s="32">
        <f t="shared" si="24"/>
        <v>0</v>
      </c>
      <c r="DS21" s="32">
        <f t="shared" si="24"/>
        <v>0</v>
      </c>
      <c r="DT21" s="32">
        <f t="shared" si="24"/>
        <v>0</v>
      </c>
      <c r="DU21" s="32">
        <f t="shared" si="24"/>
        <v>0</v>
      </c>
      <c r="DV21" s="32">
        <f t="shared" si="24"/>
        <v>0</v>
      </c>
      <c r="DW21" s="32">
        <f t="shared" si="24"/>
        <v>0</v>
      </c>
      <c r="DX21" s="32">
        <f t="shared" si="24"/>
        <v>0</v>
      </c>
      <c r="DY21" s="32">
        <f t="shared" si="25"/>
        <v>0</v>
      </c>
      <c r="DZ21" s="32">
        <f t="shared" si="25"/>
        <v>0</v>
      </c>
      <c r="EA21" s="32">
        <f t="shared" si="25"/>
        <v>0</v>
      </c>
      <c r="EB21" s="32">
        <f t="shared" si="25"/>
        <v>0</v>
      </c>
      <c r="EC21" s="32">
        <f t="shared" si="25"/>
        <v>0</v>
      </c>
      <c r="ED21" s="32">
        <f t="shared" si="25"/>
        <v>0</v>
      </c>
      <c r="EE21" s="32">
        <f t="shared" si="25"/>
        <v>0</v>
      </c>
      <c r="EF21" s="32">
        <f t="shared" si="25"/>
        <v>0</v>
      </c>
      <c r="EG21" s="32">
        <f t="shared" si="25"/>
        <v>0</v>
      </c>
      <c r="EH21" s="32">
        <f t="shared" si="25"/>
        <v>0</v>
      </c>
      <c r="EI21" s="32">
        <f t="shared" si="26"/>
        <v>0</v>
      </c>
      <c r="EJ21" s="32">
        <f t="shared" si="26"/>
        <v>0</v>
      </c>
      <c r="EK21" s="32">
        <f t="shared" si="26"/>
        <v>0</v>
      </c>
      <c r="EL21" s="32">
        <f t="shared" si="26"/>
        <v>0</v>
      </c>
      <c r="EM21" s="32">
        <f t="shared" si="26"/>
        <v>0</v>
      </c>
      <c r="EN21" s="32">
        <f t="shared" si="26"/>
        <v>0</v>
      </c>
      <c r="EO21" s="32">
        <f t="shared" si="26"/>
        <v>0</v>
      </c>
      <c r="EP21" s="32">
        <f t="shared" si="26"/>
        <v>0</v>
      </c>
      <c r="EQ21" s="32">
        <f t="shared" si="26"/>
        <v>0</v>
      </c>
    </row>
    <row r="22" spans="2:148" ht="150" customHeight="1">
      <c r="B22" s="430">
        <v>17</v>
      </c>
      <c r="C22" s="614" t="s">
        <v>507</v>
      </c>
      <c r="D22" s="471"/>
      <c r="E22" s="622"/>
      <c r="F22" s="586"/>
      <c r="G22" s="592"/>
      <c r="I22" s="11">
        <v>1</v>
      </c>
      <c r="J22" s="11">
        <v>1</v>
      </c>
      <c r="K22" s="11"/>
      <c r="L22" s="11"/>
      <c r="M22" s="11"/>
      <c r="N22" s="11"/>
      <c r="O22" s="11">
        <v>1</v>
      </c>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56"/>
      <c r="BX22" s="59"/>
      <c r="BY22" s="59"/>
      <c r="CA22" s="32">
        <f t="shared" si="20"/>
        <v>0</v>
      </c>
      <c r="CB22" s="32">
        <f t="shared" si="20"/>
        <v>0</v>
      </c>
      <c r="CC22" s="32">
        <f t="shared" si="20"/>
        <v>0</v>
      </c>
      <c r="CD22" s="32">
        <f t="shared" si="20"/>
        <v>0</v>
      </c>
      <c r="CE22" s="32">
        <f t="shared" si="20"/>
        <v>0</v>
      </c>
      <c r="CF22" s="32">
        <f t="shared" si="20"/>
        <v>0</v>
      </c>
      <c r="CG22" s="32">
        <f t="shared" si="20"/>
        <v>0</v>
      </c>
      <c r="CH22" s="32">
        <f t="shared" si="20"/>
        <v>0</v>
      </c>
      <c r="CI22" s="32">
        <f t="shared" si="20"/>
        <v>0</v>
      </c>
      <c r="CJ22" s="32">
        <f t="shared" si="20"/>
        <v>0</v>
      </c>
      <c r="CK22" s="32">
        <f t="shared" si="21"/>
        <v>0</v>
      </c>
      <c r="CL22" s="32">
        <f t="shared" si="21"/>
        <v>0</v>
      </c>
      <c r="CM22" s="32">
        <f t="shared" si="21"/>
        <v>0</v>
      </c>
      <c r="CN22" s="32">
        <f t="shared" si="21"/>
        <v>0</v>
      </c>
      <c r="CO22" s="32">
        <f t="shared" si="21"/>
        <v>0</v>
      </c>
      <c r="CP22" s="32">
        <f t="shared" si="21"/>
        <v>0</v>
      </c>
      <c r="CQ22" s="32">
        <f t="shared" si="21"/>
        <v>0</v>
      </c>
      <c r="CR22" s="32">
        <f t="shared" si="21"/>
        <v>0</v>
      </c>
      <c r="CS22" s="32">
        <f t="shared" si="21"/>
        <v>0</v>
      </c>
      <c r="CT22" s="32">
        <f t="shared" si="21"/>
        <v>0</v>
      </c>
      <c r="CU22" s="32">
        <f t="shared" si="22"/>
        <v>0</v>
      </c>
      <c r="CV22" s="32">
        <f t="shared" si="22"/>
        <v>0</v>
      </c>
      <c r="CW22" s="32">
        <f t="shared" si="22"/>
        <v>0</v>
      </c>
      <c r="CX22" s="32">
        <f t="shared" si="22"/>
        <v>0</v>
      </c>
      <c r="CY22" s="32">
        <f t="shared" si="22"/>
        <v>0</v>
      </c>
      <c r="CZ22" s="32">
        <f t="shared" si="22"/>
        <v>0</v>
      </c>
      <c r="DA22" s="32">
        <f t="shared" si="22"/>
        <v>0</v>
      </c>
      <c r="DB22" s="32">
        <f t="shared" si="22"/>
        <v>0</v>
      </c>
      <c r="DC22" s="32">
        <f t="shared" si="22"/>
        <v>0</v>
      </c>
      <c r="DD22" s="32">
        <f t="shared" si="22"/>
        <v>0</v>
      </c>
      <c r="DE22" s="32">
        <f t="shared" si="23"/>
        <v>0</v>
      </c>
      <c r="DF22" s="32">
        <f t="shared" si="23"/>
        <v>0</v>
      </c>
      <c r="DG22" s="32">
        <f t="shared" si="23"/>
        <v>0</v>
      </c>
      <c r="DH22" s="32">
        <f t="shared" si="23"/>
        <v>0</v>
      </c>
      <c r="DI22" s="32">
        <f t="shared" si="23"/>
        <v>0</v>
      </c>
      <c r="DJ22" s="32">
        <f t="shared" si="23"/>
        <v>0</v>
      </c>
      <c r="DK22" s="32">
        <f t="shared" si="23"/>
        <v>0</v>
      </c>
      <c r="DL22" s="32">
        <f t="shared" si="23"/>
        <v>0</v>
      </c>
      <c r="DM22" s="32">
        <f t="shared" si="23"/>
        <v>0</v>
      </c>
      <c r="DN22" s="32">
        <f t="shared" si="23"/>
        <v>0</v>
      </c>
      <c r="DO22" s="32">
        <f t="shared" si="24"/>
        <v>0</v>
      </c>
      <c r="DP22" s="32">
        <f t="shared" si="24"/>
        <v>0</v>
      </c>
      <c r="DQ22" s="32">
        <f t="shared" si="24"/>
        <v>0</v>
      </c>
      <c r="DR22" s="32">
        <f t="shared" si="24"/>
        <v>0</v>
      </c>
      <c r="DS22" s="32">
        <f t="shared" si="24"/>
        <v>0</v>
      </c>
      <c r="DT22" s="32">
        <f t="shared" si="24"/>
        <v>0</v>
      </c>
      <c r="DU22" s="32">
        <f t="shared" si="24"/>
        <v>0</v>
      </c>
      <c r="DV22" s="32">
        <f t="shared" si="24"/>
        <v>0</v>
      </c>
      <c r="DW22" s="32">
        <f t="shared" si="24"/>
        <v>0</v>
      </c>
      <c r="DX22" s="32">
        <f t="shared" si="24"/>
        <v>0</v>
      </c>
      <c r="DY22" s="32">
        <f t="shared" si="25"/>
        <v>0</v>
      </c>
      <c r="DZ22" s="32">
        <f t="shared" si="25"/>
        <v>0</v>
      </c>
      <c r="EA22" s="32">
        <f t="shared" si="25"/>
        <v>0</v>
      </c>
      <c r="EB22" s="32">
        <f t="shared" si="25"/>
        <v>0</v>
      </c>
      <c r="EC22" s="32">
        <f t="shared" si="25"/>
        <v>0</v>
      </c>
      <c r="ED22" s="32">
        <f t="shared" si="25"/>
        <v>0</v>
      </c>
      <c r="EE22" s="32">
        <f t="shared" si="25"/>
        <v>0</v>
      </c>
      <c r="EF22" s="32">
        <f t="shared" si="25"/>
        <v>0</v>
      </c>
      <c r="EG22" s="32">
        <f t="shared" si="25"/>
        <v>0</v>
      </c>
      <c r="EH22" s="32">
        <f t="shared" si="25"/>
        <v>0</v>
      </c>
      <c r="EI22" s="32">
        <f t="shared" si="26"/>
        <v>0</v>
      </c>
      <c r="EJ22" s="32">
        <f t="shared" si="26"/>
        <v>0</v>
      </c>
      <c r="EK22" s="32">
        <f t="shared" si="26"/>
        <v>0</v>
      </c>
      <c r="EL22" s="32">
        <f t="shared" si="26"/>
        <v>0</v>
      </c>
      <c r="EM22" s="32">
        <f t="shared" si="26"/>
        <v>0</v>
      </c>
      <c r="EN22" s="32">
        <f t="shared" si="26"/>
        <v>0</v>
      </c>
      <c r="EO22" s="32">
        <f t="shared" si="26"/>
        <v>0</v>
      </c>
      <c r="EP22" s="32">
        <f t="shared" si="26"/>
        <v>0</v>
      </c>
      <c r="EQ22" s="32">
        <f t="shared" si="26"/>
        <v>0</v>
      </c>
    </row>
    <row r="23" spans="2:148" ht="150" customHeight="1">
      <c r="B23" s="430">
        <v>18</v>
      </c>
      <c r="C23" s="614" t="s">
        <v>62</v>
      </c>
      <c r="D23" s="471"/>
      <c r="E23" s="622"/>
      <c r="F23" s="586"/>
      <c r="G23" s="590" t="s">
        <v>531</v>
      </c>
      <c r="I23" s="11"/>
      <c r="J23" s="11">
        <v>1</v>
      </c>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56"/>
      <c r="BX23" s="59"/>
      <c r="BY23" s="59"/>
      <c r="CA23" s="32">
        <f t="shared" si="20"/>
        <v>0</v>
      </c>
      <c r="CB23" s="32">
        <f t="shared" si="20"/>
        <v>0</v>
      </c>
      <c r="CC23" s="32">
        <f t="shared" si="20"/>
        <v>0</v>
      </c>
      <c r="CD23" s="32">
        <f t="shared" si="20"/>
        <v>0</v>
      </c>
      <c r="CE23" s="32">
        <f t="shared" si="20"/>
        <v>0</v>
      </c>
      <c r="CF23" s="32">
        <f t="shared" si="20"/>
        <v>0</v>
      </c>
      <c r="CG23" s="32">
        <f t="shared" si="20"/>
        <v>0</v>
      </c>
      <c r="CH23" s="32">
        <f t="shared" si="20"/>
        <v>0</v>
      </c>
      <c r="CI23" s="32">
        <f t="shared" si="20"/>
        <v>0</v>
      </c>
      <c r="CJ23" s="32">
        <f t="shared" si="20"/>
        <v>0</v>
      </c>
      <c r="CK23" s="32">
        <f t="shared" si="21"/>
        <v>0</v>
      </c>
      <c r="CL23" s="32">
        <f t="shared" si="21"/>
        <v>0</v>
      </c>
      <c r="CM23" s="32">
        <f t="shared" si="21"/>
        <v>0</v>
      </c>
      <c r="CN23" s="32">
        <f t="shared" si="21"/>
        <v>0</v>
      </c>
      <c r="CO23" s="32">
        <f t="shared" si="21"/>
        <v>0</v>
      </c>
      <c r="CP23" s="32">
        <f t="shared" si="21"/>
        <v>0</v>
      </c>
      <c r="CQ23" s="32">
        <f t="shared" si="21"/>
        <v>0</v>
      </c>
      <c r="CR23" s="32">
        <f t="shared" si="21"/>
        <v>0</v>
      </c>
      <c r="CS23" s="32">
        <f t="shared" si="21"/>
        <v>0</v>
      </c>
      <c r="CT23" s="32">
        <f t="shared" si="21"/>
        <v>0</v>
      </c>
      <c r="CU23" s="32">
        <f t="shared" si="22"/>
        <v>0</v>
      </c>
      <c r="CV23" s="32">
        <f t="shared" si="22"/>
        <v>0</v>
      </c>
      <c r="CW23" s="32">
        <f t="shared" si="22"/>
        <v>0</v>
      </c>
      <c r="CX23" s="32">
        <f t="shared" si="22"/>
        <v>0</v>
      </c>
      <c r="CY23" s="32">
        <f t="shared" si="22"/>
        <v>0</v>
      </c>
      <c r="CZ23" s="32">
        <f t="shared" si="22"/>
        <v>0</v>
      </c>
      <c r="DA23" s="32">
        <f t="shared" si="22"/>
        <v>0</v>
      </c>
      <c r="DB23" s="32">
        <f t="shared" si="22"/>
        <v>0</v>
      </c>
      <c r="DC23" s="32">
        <f t="shared" si="22"/>
        <v>0</v>
      </c>
      <c r="DD23" s="32">
        <f t="shared" si="22"/>
        <v>0</v>
      </c>
      <c r="DE23" s="32">
        <f t="shared" si="23"/>
        <v>0</v>
      </c>
      <c r="DF23" s="32">
        <f t="shared" si="23"/>
        <v>0</v>
      </c>
      <c r="DG23" s="32">
        <f t="shared" si="23"/>
        <v>0</v>
      </c>
      <c r="DH23" s="32">
        <f t="shared" si="23"/>
        <v>0</v>
      </c>
      <c r="DI23" s="32">
        <f t="shared" si="23"/>
        <v>0</v>
      </c>
      <c r="DJ23" s="32">
        <f t="shared" si="23"/>
        <v>0</v>
      </c>
      <c r="DK23" s="32">
        <f t="shared" si="23"/>
        <v>0</v>
      </c>
      <c r="DL23" s="32">
        <f t="shared" si="23"/>
        <v>0</v>
      </c>
      <c r="DM23" s="32">
        <f t="shared" si="23"/>
        <v>0</v>
      </c>
      <c r="DN23" s="32">
        <f t="shared" si="23"/>
        <v>0</v>
      </c>
      <c r="DO23" s="32">
        <f t="shared" si="24"/>
        <v>0</v>
      </c>
      <c r="DP23" s="32">
        <f t="shared" si="24"/>
        <v>0</v>
      </c>
      <c r="DQ23" s="32">
        <f t="shared" si="24"/>
        <v>0</v>
      </c>
      <c r="DR23" s="32">
        <f t="shared" si="24"/>
        <v>0</v>
      </c>
      <c r="DS23" s="32">
        <f t="shared" si="24"/>
        <v>0</v>
      </c>
      <c r="DT23" s="32">
        <f t="shared" si="24"/>
        <v>0</v>
      </c>
      <c r="DU23" s="32">
        <f t="shared" si="24"/>
        <v>0</v>
      </c>
      <c r="DV23" s="32">
        <f t="shared" si="24"/>
        <v>0</v>
      </c>
      <c r="DW23" s="32">
        <f t="shared" si="24"/>
        <v>0</v>
      </c>
      <c r="DX23" s="32">
        <f t="shared" si="24"/>
        <v>0</v>
      </c>
      <c r="DY23" s="32">
        <f t="shared" si="25"/>
        <v>0</v>
      </c>
      <c r="DZ23" s="32">
        <f t="shared" si="25"/>
        <v>0</v>
      </c>
      <c r="EA23" s="32">
        <f t="shared" si="25"/>
        <v>0</v>
      </c>
      <c r="EB23" s="32">
        <f t="shared" si="25"/>
        <v>0</v>
      </c>
      <c r="EC23" s="32">
        <f t="shared" si="25"/>
        <v>0</v>
      </c>
      <c r="ED23" s="32">
        <f t="shared" si="25"/>
        <v>0</v>
      </c>
      <c r="EE23" s="32">
        <f t="shared" si="25"/>
        <v>0</v>
      </c>
      <c r="EF23" s="32">
        <f t="shared" si="25"/>
        <v>0</v>
      </c>
      <c r="EG23" s="32">
        <f t="shared" si="25"/>
        <v>0</v>
      </c>
      <c r="EH23" s="32">
        <f t="shared" si="25"/>
        <v>0</v>
      </c>
      <c r="EI23" s="32">
        <f t="shared" si="26"/>
        <v>0</v>
      </c>
      <c r="EJ23" s="32">
        <f t="shared" si="26"/>
        <v>0</v>
      </c>
      <c r="EK23" s="32">
        <f t="shared" si="26"/>
        <v>0</v>
      </c>
      <c r="EL23" s="32">
        <f t="shared" si="26"/>
        <v>0</v>
      </c>
      <c r="EM23" s="32">
        <f t="shared" si="26"/>
        <v>0</v>
      </c>
      <c r="EN23" s="32">
        <f t="shared" si="26"/>
        <v>0</v>
      </c>
      <c r="EO23" s="32">
        <f t="shared" si="26"/>
        <v>0</v>
      </c>
      <c r="EP23" s="32">
        <f t="shared" si="26"/>
        <v>0</v>
      </c>
      <c r="EQ23" s="32">
        <f t="shared" si="26"/>
        <v>0</v>
      </c>
    </row>
    <row r="24" spans="2:148" ht="150" customHeight="1">
      <c r="B24" s="430">
        <v>19</v>
      </c>
      <c r="C24" s="614" t="s">
        <v>508</v>
      </c>
      <c r="D24" s="471"/>
      <c r="E24" s="622"/>
      <c r="F24" s="586"/>
      <c r="G24" s="592" t="s">
        <v>532</v>
      </c>
      <c r="I24" s="11"/>
      <c r="J24" s="11">
        <v>1</v>
      </c>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56"/>
      <c r="BX24" s="59"/>
      <c r="BY24" s="59"/>
      <c r="CA24" s="32">
        <f t="shared" si="20"/>
        <v>0</v>
      </c>
      <c r="CB24" s="32">
        <f t="shared" si="20"/>
        <v>0</v>
      </c>
      <c r="CC24" s="32">
        <f t="shared" si="20"/>
        <v>0</v>
      </c>
      <c r="CD24" s="32">
        <f t="shared" si="20"/>
        <v>0</v>
      </c>
      <c r="CE24" s="32">
        <f t="shared" si="20"/>
        <v>0</v>
      </c>
      <c r="CF24" s="32">
        <f t="shared" si="20"/>
        <v>0</v>
      </c>
      <c r="CG24" s="32">
        <f t="shared" si="20"/>
        <v>0</v>
      </c>
      <c r="CH24" s="32">
        <f t="shared" si="20"/>
        <v>0</v>
      </c>
      <c r="CI24" s="32">
        <f t="shared" si="20"/>
        <v>0</v>
      </c>
      <c r="CJ24" s="32">
        <f t="shared" si="20"/>
        <v>0</v>
      </c>
      <c r="CK24" s="32">
        <f t="shared" si="21"/>
        <v>0</v>
      </c>
      <c r="CL24" s="32">
        <f t="shared" si="21"/>
        <v>0</v>
      </c>
      <c r="CM24" s="32">
        <f t="shared" si="21"/>
        <v>0</v>
      </c>
      <c r="CN24" s="32">
        <f t="shared" si="21"/>
        <v>0</v>
      </c>
      <c r="CO24" s="32">
        <f t="shared" si="21"/>
        <v>0</v>
      </c>
      <c r="CP24" s="32">
        <f t="shared" si="21"/>
        <v>0</v>
      </c>
      <c r="CQ24" s="32">
        <f t="shared" si="21"/>
        <v>0</v>
      </c>
      <c r="CR24" s="32">
        <f t="shared" si="21"/>
        <v>0</v>
      </c>
      <c r="CS24" s="32">
        <f t="shared" si="21"/>
        <v>0</v>
      </c>
      <c r="CT24" s="32">
        <f t="shared" si="21"/>
        <v>0</v>
      </c>
      <c r="CU24" s="32">
        <f t="shared" si="22"/>
        <v>0</v>
      </c>
      <c r="CV24" s="32">
        <f t="shared" si="22"/>
        <v>0</v>
      </c>
      <c r="CW24" s="32">
        <f t="shared" si="22"/>
        <v>0</v>
      </c>
      <c r="CX24" s="32">
        <f t="shared" si="22"/>
        <v>0</v>
      </c>
      <c r="CY24" s="32">
        <f t="shared" si="22"/>
        <v>0</v>
      </c>
      <c r="CZ24" s="32">
        <f t="shared" si="22"/>
        <v>0</v>
      </c>
      <c r="DA24" s="32">
        <f t="shared" si="22"/>
        <v>0</v>
      </c>
      <c r="DB24" s="32">
        <f t="shared" si="22"/>
        <v>0</v>
      </c>
      <c r="DC24" s="32">
        <f t="shared" si="22"/>
        <v>0</v>
      </c>
      <c r="DD24" s="32">
        <f t="shared" si="22"/>
        <v>0</v>
      </c>
      <c r="DE24" s="32">
        <f t="shared" si="23"/>
        <v>0</v>
      </c>
      <c r="DF24" s="32">
        <f t="shared" si="23"/>
        <v>0</v>
      </c>
      <c r="DG24" s="32">
        <f t="shared" si="23"/>
        <v>0</v>
      </c>
      <c r="DH24" s="32">
        <f t="shared" si="23"/>
        <v>0</v>
      </c>
      <c r="DI24" s="32">
        <f t="shared" si="23"/>
        <v>0</v>
      </c>
      <c r="DJ24" s="32">
        <f t="shared" si="23"/>
        <v>0</v>
      </c>
      <c r="DK24" s="32">
        <f t="shared" si="23"/>
        <v>0</v>
      </c>
      <c r="DL24" s="32">
        <f t="shared" si="23"/>
        <v>0</v>
      </c>
      <c r="DM24" s="32">
        <f t="shared" si="23"/>
        <v>0</v>
      </c>
      <c r="DN24" s="32">
        <f t="shared" si="23"/>
        <v>0</v>
      </c>
      <c r="DO24" s="32">
        <f t="shared" si="24"/>
        <v>0</v>
      </c>
      <c r="DP24" s="32">
        <f t="shared" si="24"/>
        <v>0</v>
      </c>
      <c r="DQ24" s="32">
        <f t="shared" si="24"/>
        <v>0</v>
      </c>
      <c r="DR24" s="32">
        <f t="shared" si="24"/>
        <v>0</v>
      </c>
      <c r="DS24" s="32">
        <f t="shared" si="24"/>
        <v>0</v>
      </c>
      <c r="DT24" s="32">
        <f t="shared" si="24"/>
        <v>0</v>
      </c>
      <c r="DU24" s="32">
        <f t="shared" si="24"/>
        <v>0</v>
      </c>
      <c r="DV24" s="32">
        <f t="shared" si="24"/>
        <v>0</v>
      </c>
      <c r="DW24" s="32">
        <f t="shared" si="24"/>
        <v>0</v>
      </c>
      <c r="DX24" s="32">
        <f t="shared" si="24"/>
        <v>0</v>
      </c>
      <c r="DY24" s="32">
        <f t="shared" si="25"/>
        <v>0</v>
      </c>
      <c r="DZ24" s="32">
        <f t="shared" si="25"/>
        <v>0</v>
      </c>
      <c r="EA24" s="32">
        <f t="shared" si="25"/>
        <v>0</v>
      </c>
      <c r="EB24" s="32">
        <f t="shared" si="25"/>
        <v>0</v>
      </c>
      <c r="EC24" s="32">
        <f t="shared" si="25"/>
        <v>0</v>
      </c>
      <c r="ED24" s="32">
        <f t="shared" si="25"/>
        <v>0</v>
      </c>
      <c r="EE24" s="32">
        <f t="shared" si="25"/>
        <v>0</v>
      </c>
      <c r="EF24" s="32">
        <f t="shared" si="25"/>
        <v>0</v>
      </c>
      <c r="EG24" s="32">
        <f t="shared" si="25"/>
        <v>0</v>
      </c>
      <c r="EH24" s="32">
        <f t="shared" si="25"/>
        <v>0</v>
      </c>
      <c r="EI24" s="32">
        <f t="shared" si="26"/>
        <v>0</v>
      </c>
      <c r="EJ24" s="32">
        <f t="shared" si="26"/>
        <v>0</v>
      </c>
      <c r="EK24" s="32">
        <f t="shared" si="26"/>
        <v>0</v>
      </c>
      <c r="EL24" s="32">
        <f t="shared" si="26"/>
        <v>0</v>
      </c>
      <c r="EM24" s="32">
        <f t="shared" si="26"/>
        <v>0</v>
      </c>
      <c r="EN24" s="32">
        <f t="shared" si="26"/>
        <v>0</v>
      </c>
      <c r="EO24" s="32">
        <f t="shared" si="26"/>
        <v>0</v>
      </c>
      <c r="EP24" s="32">
        <f t="shared" si="26"/>
        <v>0</v>
      </c>
      <c r="EQ24" s="32">
        <f t="shared" si="26"/>
        <v>0</v>
      </c>
    </row>
    <row r="25" spans="2:148" ht="150" customHeight="1">
      <c r="B25" s="430">
        <v>20</v>
      </c>
      <c r="C25" s="614" t="s">
        <v>509</v>
      </c>
      <c r="D25" s="471"/>
      <c r="E25" s="622"/>
      <c r="F25" s="586"/>
      <c r="G25" s="590" t="s">
        <v>520</v>
      </c>
      <c r="I25" s="11"/>
      <c r="J25" s="11"/>
      <c r="K25" s="11"/>
      <c r="L25" s="11"/>
      <c r="M25" s="11"/>
      <c r="N25" s="11"/>
      <c r="O25" s="11"/>
      <c r="P25" s="11"/>
      <c r="Q25" s="11">
        <v>1</v>
      </c>
      <c r="R25" s="11"/>
      <c r="S25" s="11">
        <v>1</v>
      </c>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56"/>
      <c r="BX25" s="59"/>
      <c r="BY25" s="59"/>
      <c r="CA25" s="32">
        <f t="shared" si="20"/>
        <v>0</v>
      </c>
      <c r="CB25" s="32">
        <f t="shared" si="20"/>
        <v>0</v>
      </c>
      <c r="CC25" s="32">
        <f t="shared" si="20"/>
        <v>0</v>
      </c>
      <c r="CD25" s="32">
        <f t="shared" si="20"/>
        <v>0</v>
      </c>
      <c r="CE25" s="32">
        <f t="shared" si="20"/>
        <v>0</v>
      </c>
      <c r="CF25" s="32">
        <f t="shared" si="20"/>
        <v>0</v>
      </c>
      <c r="CG25" s="32">
        <f t="shared" si="20"/>
        <v>0</v>
      </c>
      <c r="CH25" s="32">
        <f t="shared" si="20"/>
        <v>0</v>
      </c>
      <c r="CI25" s="32">
        <f t="shared" si="20"/>
        <v>0</v>
      </c>
      <c r="CJ25" s="32">
        <f t="shared" si="20"/>
        <v>0</v>
      </c>
      <c r="CK25" s="32">
        <f t="shared" si="21"/>
        <v>0</v>
      </c>
      <c r="CL25" s="32">
        <f t="shared" si="21"/>
        <v>0</v>
      </c>
      <c r="CM25" s="32">
        <f t="shared" si="21"/>
        <v>0</v>
      </c>
      <c r="CN25" s="32">
        <f t="shared" si="21"/>
        <v>0</v>
      </c>
      <c r="CO25" s="32">
        <f t="shared" si="21"/>
        <v>0</v>
      </c>
      <c r="CP25" s="32">
        <f t="shared" si="21"/>
        <v>0</v>
      </c>
      <c r="CQ25" s="32">
        <f t="shared" si="21"/>
        <v>0</v>
      </c>
      <c r="CR25" s="32">
        <f t="shared" si="21"/>
        <v>0</v>
      </c>
      <c r="CS25" s="32">
        <f t="shared" si="21"/>
        <v>0</v>
      </c>
      <c r="CT25" s="32">
        <f t="shared" si="21"/>
        <v>0</v>
      </c>
      <c r="CU25" s="32">
        <f t="shared" si="22"/>
        <v>0</v>
      </c>
      <c r="CV25" s="32">
        <f t="shared" si="22"/>
        <v>0</v>
      </c>
      <c r="CW25" s="32">
        <f t="shared" si="22"/>
        <v>0</v>
      </c>
      <c r="CX25" s="32">
        <f t="shared" si="22"/>
        <v>0</v>
      </c>
      <c r="CY25" s="32">
        <f t="shared" si="22"/>
        <v>0</v>
      </c>
      <c r="CZ25" s="32">
        <f t="shared" si="22"/>
        <v>0</v>
      </c>
      <c r="DA25" s="32">
        <f t="shared" si="22"/>
        <v>0</v>
      </c>
      <c r="DB25" s="32">
        <f t="shared" si="22"/>
        <v>0</v>
      </c>
      <c r="DC25" s="32">
        <f t="shared" si="22"/>
        <v>0</v>
      </c>
      <c r="DD25" s="32">
        <f t="shared" si="22"/>
        <v>0</v>
      </c>
      <c r="DE25" s="32">
        <f t="shared" si="23"/>
        <v>0</v>
      </c>
      <c r="DF25" s="32">
        <f t="shared" si="23"/>
        <v>0</v>
      </c>
      <c r="DG25" s="32">
        <f t="shared" si="23"/>
        <v>0</v>
      </c>
      <c r="DH25" s="32">
        <f t="shared" si="23"/>
        <v>0</v>
      </c>
      <c r="DI25" s="32">
        <f t="shared" si="23"/>
        <v>0</v>
      </c>
      <c r="DJ25" s="32">
        <f t="shared" si="23"/>
        <v>0</v>
      </c>
      <c r="DK25" s="32">
        <f t="shared" si="23"/>
        <v>0</v>
      </c>
      <c r="DL25" s="32">
        <f t="shared" si="23"/>
        <v>0</v>
      </c>
      <c r="DM25" s="32">
        <f t="shared" si="23"/>
        <v>0</v>
      </c>
      <c r="DN25" s="32">
        <f t="shared" si="23"/>
        <v>0</v>
      </c>
      <c r="DO25" s="32">
        <f t="shared" si="24"/>
        <v>0</v>
      </c>
      <c r="DP25" s="32">
        <f t="shared" si="24"/>
        <v>0</v>
      </c>
      <c r="DQ25" s="32">
        <f t="shared" si="24"/>
        <v>0</v>
      </c>
      <c r="DR25" s="32">
        <f t="shared" si="24"/>
        <v>0</v>
      </c>
      <c r="DS25" s="32">
        <f t="shared" si="24"/>
        <v>0</v>
      </c>
      <c r="DT25" s="32">
        <f t="shared" si="24"/>
        <v>0</v>
      </c>
      <c r="DU25" s="32">
        <f t="shared" si="24"/>
        <v>0</v>
      </c>
      <c r="DV25" s="32">
        <f t="shared" si="24"/>
        <v>0</v>
      </c>
      <c r="DW25" s="32">
        <f t="shared" si="24"/>
        <v>0</v>
      </c>
      <c r="DX25" s="32">
        <f t="shared" si="24"/>
        <v>0</v>
      </c>
      <c r="DY25" s="32">
        <f t="shared" si="25"/>
        <v>0</v>
      </c>
      <c r="DZ25" s="32">
        <f t="shared" si="25"/>
        <v>0</v>
      </c>
      <c r="EA25" s="32">
        <f t="shared" si="25"/>
        <v>0</v>
      </c>
      <c r="EB25" s="32">
        <f t="shared" si="25"/>
        <v>0</v>
      </c>
      <c r="EC25" s="32">
        <f t="shared" si="25"/>
        <v>0</v>
      </c>
      <c r="ED25" s="32">
        <f t="shared" si="25"/>
        <v>0</v>
      </c>
      <c r="EE25" s="32">
        <f t="shared" si="25"/>
        <v>0</v>
      </c>
      <c r="EF25" s="32">
        <f t="shared" si="25"/>
        <v>0</v>
      </c>
      <c r="EG25" s="32">
        <f t="shared" si="25"/>
        <v>0</v>
      </c>
      <c r="EH25" s="32">
        <f t="shared" si="25"/>
        <v>0</v>
      </c>
      <c r="EI25" s="32">
        <f t="shared" si="26"/>
        <v>0</v>
      </c>
      <c r="EJ25" s="32">
        <f t="shared" si="26"/>
        <v>0</v>
      </c>
      <c r="EK25" s="32">
        <f t="shared" si="26"/>
        <v>0</v>
      </c>
      <c r="EL25" s="32">
        <f t="shared" si="26"/>
        <v>0</v>
      </c>
      <c r="EM25" s="32">
        <f t="shared" si="26"/>
        <v>0</v>
      </c>
      <c r="EN25" s="32">
        <f t="shared" si="26"/>
        <v>0</v>
      </c>
      <c r="EO25" s="32">
        <f t="shared" si="26"/>
        <v>0</v>
      </c>
      <c r="EP25" s="32">
        <f t="shared" si="26"/>
        <v>0</v>
      </c>
      <c r="EQ25" s="32">
        <f t="shared" si="26"/>
        <v>0</v>
      </c>
    </row>
    <row r="26" spans="2:148" ht="150" customHeight="1">
      <c r="B26" s="430">
        <v>21</v>
      </c>
      <c r="C26" s="614" t="s">
        <v>510</v>
      </c>
      <c r="D26" s="471"/>
      <c r="E26" s="622"/>
      <c r="F26" s="586"/>
      <c r="G26" s="592" t="s">
        <v>533</v>
      </c>
      <c r="I26" s="11"/>
      <c r="J26" s="11"/>
      <c r="K26" s="11"/>
      <c r="L26" s="11"/>
      <c r="M26" s="11"/>
      <c r="N26" s="11">
        <v>1</v>
      </c>
      <c r="O26" s="11"/>
      <c r="P26" s="11"/>
      <c r="Q26" s="11">
        <v>1</v>
      </c>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56"/>
      <c r="BX26" s="59"/>
      <c r="BY26" s="59"/>
      <c r="CA26" s="32">
        <f t="shared" si="20"/>
        <v>0</v>
      </c>
      <c r="CB26" s="32">
        <f t="shared" si="20"/>
        <v>0</v>
      </c>
      <c r="CC26" s="32">
        <f t="shared" si="20"/>
        <v>0</v>
      </c>
      <c r="CD26" s="32">
        <f t="shared" si="20"/>
        <v>0</v>
      </c>
      <c r="CE26" s="32">
        <f t="shared" si="20"/>
        <v>0</v>
      </c>
      <c r="CF26" s="32">
        <f t="shared" si="20"/>
        <v>0</v>
      </c>
      <c r="CG26" s="32">
        <f t="shared" si="20"/>
        <v>0</v>
      </c>
      <c r="CH26" s="32">
        <f t="shared" si="20"/>
        <v>0</v>
      </c>
      <c r="CI26" s="32">
        <f t="shared" si="20"/>
        <v>0</v>
      </c>
      <c r="CJ26" s="32">
        <f t="shared" si="20"/>
        <v>0</v>
      </c>
      <c r="CK26" s="32">
        <f t="shared" si="21"/>
        <v>0</v>
      </c>
      <c r="CL26" s="32">
        <f t="shared" si="21"/>
        <v>0</v>
      </c>
      <c r="CM26" s="32">
        <f t="shared" si="21"/>
        <v>0</v>
      </c>
      <c r="CN26" s="32">
        <f t="shared" si="21"/>
        <v>0</v>
      </c>
      <c r="CO26" s="32">
        <f t="shared" si="21"/>
        <v>0</v>
      </c>
      <c r="CP26" s="32">
        <f t="shared" si="21"/>
        <v>0</v>
      </c>
      <c r="CQ26" s="32">
        <f t="shared" si="21"/>
        <v>0</v>
      </c>
      <c r="CR26" s="32">
        <f t="shared" si="21"/>
        <v>0</v>
      </c>
      <c r="CS26" s="32">
        <f t="shared" si="21"/>
        <v>0</v>
      </c>
      <c r="CT26" s="32">
        <f t="shared" si="21"/>
        <v>0</v>
      </c>
      <c r="CU26" s="32">
        <f t="shared" si="22"/>
        <v>0</v>
      </c>
      <c r="CV26" s="32">
        <f t="shared" si="22"/>
        <v>0</v>
      </c>
      <c r="CW26" s="32">
        <f t="shared" si="22"/>
        <v>0</v>
      </c>
      <c r="CX26" s="32">
        <f t="shared" si="22"/>
        <v>0</v>
      </c>
      <c r="CY26" s="32">
        <f t="shared" si="22"/>
        <v>0</v>
      </c>
      <c r="CZ26" s="32">
        <f t="shared" si="22"/>
        <v>0</v>
      </c>
      <c r="DA26" s="32">
        <f t="shared" si="22"/>
        <v>0</v>
      </c>
      <c r="DB26" s="32">
        <f t="shared" si="22"/>
        <v>0</v>
      </c>
      <c r="DC26" s="32">
        <f t="shared" si="22"/>
        <v>0</v>
      </c>
      <c r="DD26" s="32">
        <f t="shared" si="22"/>
        <v>0</v>
      </c>
      <c r="DE26" s="32">
        <f t="shared" si="23"/>
        <v>0</v>
      </c>
      <c r="DF26" s="32">
        <f t="shared" si="23"/>
        <v>0</v>
      </c>
      <c r="DG26" s="32">
        <f t="shared" si="23"/>
        <v>0</v>
      </c>
      <c r="DH26" s="32">
        <f t="shared" si="23"/>
        <v>0</v>
      </c>
      <c r="DI26" s="32">
        <f t="shared" si="23"/>
        <v>0</v>
      </c>
      <c r="DJ26" s="32">
        <f t="shared" si="23"/>
        <v>0</v>
      </c>
      <c r="DK26" s="32">
        <f t="shared" si="23"/>
        <v>0</v>
      </c>
      <c r="DL26" s="32">
        <f t="shared" si="23"/>
        <v>0</v>
      </c>
      <c r="DM26" s="32">
        <f t="shared" si="23"/>
        <v>0</v>
      </c>
      <c r="DN26" s="32">
        <f t="shared" si="23"/>
        <v>0</v>
      </c>
      <c r="DO26" s="32">
        <f t="shared" si="24"/>
        <v>0</v>
      </c>
      <c r="DP26" s="32">
        <f t="shared" si="24"/>
        <v>0</v>
      </c>
      <c r="DQ26" s="32">
        <f t="shared" si="24"/>
        <v>0</v>
      </c>
      <c r="DR26" s="32">
        <f t="shared" si="24"/>
        <v>0</v>
      </c>
      <c r="DS26" s="32">
        <f t="shared" si="24"/>
        <v>0</v>
      </c>
      <c r="DT26" s="32">
        <f t="shared" si="24"/>
        <v>0</v>
      </c>
      <c r="DU26" s="32">
        <f t="shared" si="24"/>
        <v>0</v>
      </c>
      <c r="DV26" s="32">
        <f t="shared" si="24"/>
        <v>0</v>
      </c>
      <c r="DW26" s="32">
        <f t="shared" si="24"/>
        <v>0</v>
      </c>
      <c r="DX26" s="32">
        <f t="shared" si="24"/>
        <v>0</v>
      </c>
      <c r="DY26" s="32">
        <f t="shared" si="25"/>
        <v>0</v>
      </c>
      <c r="DZ26" s="32">
        <f t="shared" si="25"/>
        <v>0</v>
      </c>
      <c r="EA26" s="32">
        <f t="shared" si="25"/>
        <v>0</v>
      </c>
      <c r="EB26" s="32">
        <f t="shared" si="25"/>
        <v>0</v>
      </c>
      <c r="EC26" s="32">
        <f t="shared" si="25"/>
        <v>0</v>
      </c>
      <c r="ED26" s="32">
        <f t="shared" si="25"/>
        <v>0</v>
      </c>
      <c r="EE26" s="32">
        <f t="shared" si="25"/>
        <v>0</v>
      </c>
      <c r="EF26" s="32">
        <f t="shared" si="25"/>
        <v>0</v>
      </c>
      <c r="EG26" s="32">
        <f t="shared" si="25"/>
        <v>0</v>
      </c>
      <c r="EH26" s="32">
        <f t="shared" si="25"/>
        <v>0</v>
      </c>
      <c r="EI26" s="32">
        <f t="shared" si="26"/>
        <v>0</v>
      </c>
      <c r="EJ26" s="32">
        <f t="shared" si="26"/>
        <v>0</v>
      </c>
      <c r="EK26" s="32">
        <f t="shared" si="26"/>
        <v>0</v>
      </c>
      <c r="EL26" s="32">
        <f t="shared" si="26"/>
        <v>0</v>
      </c>
      <c r="EM26" s="32">
        <f t="shared" si="26"/>
        <v>0</v>
      </c>
      <c r="EN26" s="32">
        <f t="shared" si="26"/>
        <v>0</v>
      </c>
      <c r="EO26" s="32">
        <f t="shared" si="26"/>
        <v>0</v>
      </c>
      <c r="EP26" s="32">
        <f t="shared" si="26"/>
        <v>0</v>
      </c>
      <c r="EQ26" s="32">
        <f t="shared" si="26"/>
        <v>0</v>
      </c>
      <c r="ER26"/>
    </row>
    <row r="27" spans="2:148" ht="150" customHeight="1">
      <c r="B27" s="430">
        <v>22</v>
      </c>
      <c r="C27" s="614" t="s">
        <v>63</v>
      </c>
      <c r="D27" s="471"/>
      <c r="E27" s="622"/>
      <c r="F27" s="586"/>
      <c r="G27" s="590" t="s">
        <v>534</v>
      </c>
      <c r="I27" s="11"/>
      <c r="J27" s="11"/>
      <c r="K27" s="11"/>
      <c r="L27" s="11"/>
      <c r="M27" s="11"/>
      <c r="N27" s="11">
        <v>1</v>
      </c>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56"/>
      <c r="BX27" s="59"/>
      <c r="BY27" s="59"/>
      <c r="CA27" s="32">
        <f t="shared" si="20"/>
        <v>0</v>
      </c>
      <c r="CB27" s="32">
        <f t="shared" si="20"/>
        <v>0</v>
      </c>
      <c r="CC27" s="32">
        <f t="shared" si="20"/>
        <v>0</v>
      </c>
      <c r="CD27" s="32">
        <f t="shared" si="20"/>
        <v>0</v>
      </c>
      <c r="CE27" s="32">
        <f t="shared" si="20"/>
        <v>0</v>
      </c>
      <c r="CF27" s="32">
        <f t="shared" si="20"/>
        <v>0</v>
      </c>
      <c r="CG27" s="32">
        <f t="shared" si="20"/>
        <v>0</v>
      </c>
      <c r="CH27" s="32">
        <f t="shared" si="20"/>
        <v>0</v>
      </c>
      <c r="CI27" s="32">
        <f t="shared" si="20"/>
        <v>0</v>
      </c>
      <c r="CJ27" s="32">
        <f t="shared" si="20"/>
        <v>0</v>
      </c>
      <c r="CK27" s="32">
        <f t="shared" si="21"/>
        <v>0</v>
      </c>
      <c r="CL27" s="32">
        <f t="shared" si="21"/>
        <v>0</v>
      </c>
      <c r="CM27" s="32">
        <f t="shared" si="21"/>
        <v>0</v>
      </c>
      <c r="CN27" s="32">
        <f t="shared" si="21"/>
        <v>0</v>
      </c>
      <c r="CO27" s="32">
        <f t="shared" si="21"/>
        <v>0</v>
      </c>
      <c r="CP27" s="32">
        <f t="shared" si="21"/>
        <v>0</v>
      </c>
      <c r="CQ27" s="32">
        <f t="shared" si="21"/>
        <v>0</v>
      </c>
      <c r="CR27" s="32">
        <f t="shared" si="21"/>
        <v>0</v>
      </c>
      <c r="CS27" s="32">
        <f t="shared" si="21"/>
        <v>0</v>
      </c>
      <c r="CT27" s="32">
        <f t="shared" si="21"/>
        <v>0</v>
      </c>
      <c r="CU27" s="32">
        <f t="shared" si="22"/>
        <v>0</v>
      </c>
      <c r="CV27" s="32">
        <f t="shared" si="22"/>
        <v>0</v>
      </c>
      <c r="CW27" s="32">
        <f t="shared" si="22"/>
        <v>0</v>
      </c>
      <c r="CX27" s="32">
        <f t="shared" si="22"/>
        <v>0</v>
      </c>
      <c r="CY27" s="32">
        <f t="shared" si="22"/>
        <v>0</v>
      </c>
      <c r="CZ27" s="32">
        <f t="shared" si="22"/>
        <v>0</v>
      </c>
      <c r="DA27" s="32">
        <f t="shared" si="22"/>
        <v>0</v>
      </c>
      <c r="DB27" s="32">
        <f t="shared" si="22"/>
        <v>0</v>
      </c>
      <c r="DC27" s="32">
        <f t="shared" si="22"/>
        <v>0</v>
      </c>
      <c r="DD27" s="32">
        <f t="shared" si="22"/>
        <v>0</v>
      </c>
      <c r="DE27" s="32">
        <f t="shared" si="23"/>
        <v>0</v>
      </c>
      <c r="DF27" s="32">
        <f t="shared" si="23"/>
        <v>0</v>
      </c>
      <c r="DG27" s="32">
        <f t="shared" si="23"/>
        <v>0</v>
      </c>
      <c r="DH27" s="32">
        <f t="shared" si="23"/>
        <v>0</v>
      </c>
      <c r="DI27" s="32">
        <f t="shared" si="23"/>
        <v>0</v>
      </c>
      <c r="DJ27" s="32">
        <f t="shared" si="23"/>
        <v>0</v>
      </c>
      <c r="DK27" s="32">
        <f t="shared" si="23"/>
        <v>0</v>
      </c>
      <c r="DL27" s="32">
        <f t="shared" si="23"/>
        <v>0</v>
      </c>
      <c r="DM27" s="32">
        <f t="shared" si="23"/>
        <v>0</v>
      </c>
      <c r="DN27" s="32">
        <f t="shared" si="23"/>
        <v>0</v>
      </c>
      <c r="DO27" s="32">
        <f t="shared" si="24"/>
        <v>0</v>
      </c>
      <c r="DP27" s="32">
        <f t="shared" si="24"/>
        <v>0</v>
      </c>
      <c r="DQ27" s="32">
        <f t="shared" si="24"/>
        <v>0</v>
      </c>
      <c r="DR27" s="32">
        <f t="shared" si="24"/>
        <v>0</v>
      </c>
      <c r="DS27" s="32">
        <f t="shared" si="24"/>
        <v>0</v>
      </c>
      <c r="DT27" s="32">
        <f t="shared" si="24"/>
        <v>0</v>
      </c>
      <c r="DU27" s="32">
        <f t="shared" si="24"/>
        <v>0</v>
      </c>
      <c r="DV27" s="32">
        <f t="shared" si="24"/>
        <v>0</v>
      </c>
      <c r="DW27" s="32">
        <f t="shared" si="24"/>
        <v>0</v>
      </c>
      <c r="DX27" s="32">
        <f t="shared" si="24"/>
        <v>0</v>
      </c>
      <c r="DY27" s="32">
        <f t="shared" si="25"/>
        <v>0</v>
      </c>
      <c r="DZ27" s="32">
        <f t="shared" si="25"/>
        <v>0</v>
      </c>
      <c r="EA27" s="32">
        <f t="shared" si="25"/>
        <v>0</v>
      </c>
      <c r="EB27" s="32">
        <f t="shared" si="25"/>
        <v>0</v>
      </c>
      <c r="EC27" s="32">
        <f t="shared" si="25"/>
        <v>0</v>
      </c>
      <c r="ED27" s="32">
        <f t="shared" si="25"/>
        <v>0</v>
      </c>
      <c r="EE27" s="32">
        <f t="shared" si="25"/>
        <v>0</v>
      </c>
      <c r="EF27" s="32">
        <f t="shared" si="25"/>
        <v>0</v>
      </c>
      <c r="EG27" s="32">
        <f t="shared" si="25"/>
        <v>0</v>
      </c>
      <c r="EH27" s="32">
        <f t="shared" si="25"/>
        <v>0</v>
      </c>
      <c r="EI27" s="32">
        <f t="shared" si="26"/>
        <v>0</v>
      </c>
      <c r="EJ27" s="32">
        <f t="shared" si="26"/>
        <v>0</v>
      </c>
      <c r="EK27" s="32">
        <f t="shared" si="26"/>
        <v>0</v>
      </c>
      <c r="EL27" s="32">
        <f t="shared" si="26"/>
        <v>0</v>
      </c>
      <c r="EM27" s="32">
        <f t="shared" si="26"/>
        <v>0</v>
      </c>
      <c r="EN27" s="32">
        <f t="shared" si="26"/>
        <v>0</v>
      </c>
      <c r="EO27" s="32">
        <f t="shared" si="26"/>
        <v>0</v>
      </c>
      <c r="EP27" s="32">
        <f t="shared" si="26"/>
        <v>0</v>
      </c>
      <c r="EQ27" s="32">
        <f t="shared" si="26"/>
        <v>0</v>
      </c>
    </row>
    <row r="28" spans="2:148" ht="150" customHeight="1">
      <c r="B28" s="430">
        <v>23</v>
      </c>
      <c r="C28" s="616" t="s">
        <v>493</v>
      </c>
      <c r="D28" s="471"/>
      <c r="E28" s="622"/>
      <c r="F28" s="586"/>
      <c r="G28" s="592" t="s">
        <v>535</v>
      </c>
      <c r="I28" s="11"/>
      <c r="J28" s="11"/>
      <c r="K28" s="11"/>
      <c r="L28" s="11"/>
      <c r="M28" s="11"/>
      <c r="N28" s="11">
        <v>1</v>
      </c>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56"/>
      <c r="BX28" s="59"/>
      <c r="BY28" s="59"/>
      <c r="CA28" s="31">
        <f>IF(OR(AND($D28="No",I28=1),AND($D28="Maybe", I28=1)), 1, 0)</f>
        <v>0</v>
      </c>
      <c r="CB28" s="31">
        <f>IF(OR(AND($D28="No",J28=1),AND($D28="Maybe", J28=1)), 1, 0)</f>
        <v>0</v>
      </c>
      <c r="CC28" s="31">
        <f>IF(OR(AND($D28="No",K28=1),AND($D28="Maybe", K28=1)), 1, 0)</f>
        <v>0</v>
      </c>
      <c r="CD28" s="31">
        <f>IF(OR(AND($D28="No",L28=1),AND($D28="Maybe", L28=1)), 1, 0)</f>
        <v>0</v>
      </c>
      <c r="CE28" s="31">
        <f>IF(OR(AND($D28="No",M28=1),AND($D28="Maybe", M28=1)), 1, 0)</f>
        <v>0</v>
      </c>
      <c r="CF28" s="31">
        <f>IF(OR(AND($D28="Yes",N28=1),AND($D28="Maybe", N28=1)), 1, 0)</f>
        <v>0</v>
      </c>
      <c r="CG28" s="31">
        <f t="shared" ref="CG28:DL28" si="27">IF(OR(AND($D28="No",O28=1),AND($D28="Maybe", O28=1)), 1, 0)</f>
        <v>0</v>
      </c>
      <c r="CH28" s="31">
        <f t="shared" si="27"/>
        <v>0</v>
      </c>
      <c r="CI28" s="31">
        <f t="shared" si="27"/>
        <v>0</v>
      </c>
      <c r="CJ28" s="31">
        <f t="shared" si="27"/>
        <v>0</v>
      </c>
      <c r="CK28" s="31">
        <f t="shared" si="27"/>
        <v>0</v>
      </c>
      <c r="CL28" s="31">
        <f t="shared" si="27"/>
        <v>0</v>
      </c>
      <c r="CM28" s="31">
        <f t="shared" si="27"/>
        <v>0</v>
      </c>
      <c r="CN28" s="31">
        <f t="shared" si="27"/>
        <v>0</v>
      </c>
      <c r="CO28" s="31">
        <f t="shared" si="27"/>
        <v>0</v>
      </c>
      <c r="CP28" s="31">
        <f t="shared" si="27"/>
        <v>0</v>
      </c>
      <c r="CQ28" s="31">
        <f t="shared" si="27"/>
        <v>0</v>
      </c>
      <c r="CR28" s="31">
        <f t="shared" si="27"/>
        <v>0</v>
      </c>
      <c r="CS28" s="31">
        <f t="shared" si="27"/>
        <v>0</v>
      </c>
      <c r="CT28" s="31">
        <f t="shared" si="27"/>
        <v>0</v>
      </c>
      <c r="CU28" s="31">
        <f t="shared" si="27"/>
        <v>0</v>
      </c>
      <c r="CV28" s="31">
        <f t="shared" si="27"/>
        <v>0</v>
      </c>
      <c r="CW28" s="31">
        <f t="shared" si="27"/>
        <v>0</v>
      </c>
      <c r="CX28" s="31">
        <f t="shared" si="27"/>
        <v>0</v>
      </c>
      <c r="CY28" s="31">
        <f t="shared" si="27"/>
        <v>0</v>
      </c>
      <c r="CZ28" s="31">
        <f t="shared" si="27"/>
        <v>0</v>
      </c>
      <c r="DA28" s="31">
        <f t="shared" si="27"/>
        <v>0</v>
      </c>
      <c r="DB28" s="31">
        <f t="shared" si="27"/>
        <v>0</v>
      </c>
      <c r="DC28" s="31">
        <f t="shared" si="27"/>
        <v>0</v>
      </c>
      <c r="DD28" s="31">
        <f t="shared" si="27"/>
        <v>0</v>
      </c>
      <c r="DE28" s="31">
        <f t="shared" si="27"/>
        <v>0</v>
      </c>
      <c r="DF28" s="31">
        <f t="shared" si="27"/>
        <v>0</v>
      </c>
      <c r="DG28" s="31">
        <f t="shared" si="27"/>
        <v>0</v>
      </c>
      <c r="DH28" s="31">
        <f t="shared" si="27"/>
        <v>0</v>
      </c>
      <c r="DI28" s="31">
        <f t="shared" si="27"/>
        <v>0</v>
      </c>
      <c r="DJ28" s="31">
        <f t="shared" si="27"/>
        <v>0</v>
      </c>
      <c r="DK28" s="31">
        <f t="shared" si="27"/>
        <v>0</v>
      </c>
      <c r="DL28" s="31">
        <f t="shared" si="27"/>
        <v>0</v>
      </c>
      <c r="DM28" s="31">
        <f t="shared" ref="DM28:EQ28" si="28">IF(OR(AND($D28="No",AU28=1),AND($D28="Maybe", AU28=1)), 1, 0)</f>
        <v>0</v>
      </c>
      <c r="DN28" s="31">
        <f t="shared" si="28"/>
        <v>0</v>
      </c>
      <c r="DO28" s="31">
        <f t="shared" si="28"/>
        <v>0</v>
      </c>
      <c r="DP28" s="31">
        <f t="shared" si="28"/>
        <v>0</v>
      </c>
      <c r="DQ28" s="31">
        <f t="shared" si="28"/>
        <v>0</v>
      </c>
      <c r="DR28" s="31">
        <f t="shared" si="28"/>
        <v>0</v>
      </c>
      <c r="DS28" s="31">
        <f t="shared" si="28"/>
        <v>0</v>
      </c>
      <c r="DT28" s="31">
        <f t="shared" si="28"/>
        <v>0</v>
      </c>
      <c r="DU28" s="31">
        <f t="shared" si="28"/>
        <v>0</v>
      </c>
      <c r="DV28" s="31">
        <f t="shared" si="28"/>
        <v>0</v>
      </c>
      <c r="DW28" s="31">
        <f t="shared" si="28"/>
        <v>0</v>
      </c>
      <c r="DX28" s="31">
        <f t="shared" si="28"/>
        <v>0</v>
      </c>
      <c r="DY28" s="31">
        <f t="shared" si="28"/>
        <v>0</v>
      </c>
      <c r="DZ28" s="31">
        <f t="shared" si="28"/>
        <v>0</v>
      </c>
      <c r="EA28" s="31">
        <f t="shared" si="28"/>
        <v>0</v>
      </c>
      <c r="EB28" s="31">
        <f t="shared" si="28"/>
        <v>0</v>
      </c>
      <c r="EC28" s="31">
        <f t="shared" si="28"/>
        <v>0</v>
      </c>
      <c r="ED28" s="31">
        <f t="shared" si="28"/>
        <v>0</v>
      </c>
      <c r="EE28" s="31">
        <f t="shared" si="28"/>
        <v>0</v>
      </c>
      <c r="EF28" s="31">
        <f t="shared" si="28"/>
        <v>0</v>
      </c>
      <c r="EG28" s="31">
        <f t="shared" si="28"/>
        <v>0</v>
      </c>
      <c r="EH28" s="31">
        <f t="shared" si="28"/>
        <v>0</v>
      </c>
      <c r="EI28" s="31">
        <f t="shared" si="28"/>
        <v>0</v>
      </c>
      <c r="EJ28" s="31">
        <f t="shared" si="28"/>
        <v>0</v>
      </c>
      <c r="EK28" s="31">
        <f t="shared" si="28"/>
        <v>0</v>
      </c>
      <c r="EL28" s="31">
        <f t="shared" si="28"/>
        <v>0</v>
      </c>
      <c r="EM28" s="31">
        <f t="shared" si="28"/>
        <v>0</v>
      </c>
      <c r="EN28" s="31">
        <f t="shared" si="28"/>
        <v>0</v>
      </c>
      <c r="EO28" s="31">
        <f t="shared" si="28"/>
        <v>0</v>
      </c>
      <c r="EP28" s="31">
        <f t="shared" si="28"/>
        <v>0</v>
      </c>
      <c r="EQ28" s="31">
        <f t="shared" si="28"/>
        <v>0</v>
      </c>
    </row>
    <row r="29" spans="2:148" ht="150" customHeight="1">
      <c r="B29" s="430">
        <v>24</v>
      </c>
      <c r="C29" s="614" t="s">
        <v>511</v>
      </c>
      <c r="D29" s="471"/>
      <c r="E29" s="622"/>
      <c r="F29" s="586"/>
      <c r="G29" s="590" t="s">
        <v>536</v>
      </c>
      <c r="I29" s="11"/>
      <c r="J29" s="11"/>
      <c r="K29" s="11"/>
      <c r="L29" s="11"/>
      <c r="M29" s="11">
        <v>1</v>
      </c>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56"/>
      <c r="BX29" s="59"/>
      <c r="BY29" s="59"/>
      <c r="CA29" s="32">
        <f>IF(OR(AND($D29="Yes",I29=1),AND($D29="Maybe", I29=1)), 1, 0)</f>
        <v>0</v>
      </c>
      <c r="CB29" s="32">
        <f>IF(OR(AND($D29="Yes",J29=1),AND($D29="Maybe", J29=1)), 1, 0)</f>
        <v>0</v>
      </c>
      <c r="CC29" s="32">
        <f>IF(OR(AND($D29="Yes",K29=1),AND($D29="Maybe", K29=1)), 1, 0)</f>
        <v>0</v>
      </c>
      <c r="CD29" s="32">
        <f>IF(OR(AND($D29="Yes",L29=1),AND($D29="Maybe", L29=1)), 1, 0)</f>
        <v>0</v>
      </c>
      <c r="CE29" s="32">
        <f>IF(OR(AND($D29="Yes",M29=1),AND($D29="Maybe", M29=1)), 1, 0)</f>
        <v>0</v>
      </c>
      <c r="CF29" s="32">
        <f>IF(OR(AND($D29="Yes",N29=1),AND($D29="Maybe", N29=1)), 1, 0)</f>
        <v>0</v>
      </c>
      <c r="CG29" s="32">
        <f t="shared" ref="CG29:DL29" si="29">IF(OR(AND($D29="Yes",O29=1),AND($D29="Maybe", O29=1)), 1, 0)</f>
        <v>0</v>
      </c>
      <c r="CH29" s="32">
        <f t="shared" si="29"/>
        <v>0</v>
      </c>
      <c r="CI29" s="32">
        <f t="shared" si="29"/>
        <v>0</v>
      </c>
      <c r="CJ29" s="32">
        <f t="shared" si="29"/>
        <v>0</v>
      </c>
      <c r="CK29" s="32">
        <f t="shared" si="29"/>
        <v>0</v>
      </c>
      <c r="CL29" s="32">
        <f t="shared" si="29"/>
        <v>0</v>
      </c>
      <c r="CM29" s="32">
        <f t="shared" si="29"/>
        <v>0</v>
      </c>
      <c r="CN29" s="32">
        <f t="shared" si="29"/>
        <v>0</v>
      </c>
      <c r="CO29" s="32">
        <f t="shared" si="29"/>
        <v>0</v>
      </c>
      <c r="CP29" s="32">
        <f t="shared" si="29"/>
        <v>0</v>
      </c>
      <c r="CQ29" s="32">
        <f t="shared" si="29"/>
        <v>0</v>
      </c>
      <c r="CR29" s="32">
        <f t="shared" si="29"/>
        <v>0</v>
      </c>
      <c r="CS29" s="32">
        <f t="shared" si="29"/>
        <v>0</v>
      </c>
      <c r="CT29" s="32">
        <f t="shared" si="29"/>
        <v>0</v>
      </c>
      <c r="CU29" s="32">
        <f t="shared" si="29"/>
        <v>0</v>
      </c>
      <c r="CV29" s="32">
        <f t="shared" si="29"/>
        <v>0</v>
      </c>
      <c r="CW29" s="32">
        <f t="shared" si="29"/>
        <v>0</v>
      </c>
      <c r="CX29" s="32">
        <f t="shared" si="29"/>
        <v>0</v>
      </c>
      <c r="CY29" s="32">
        <f t="shared" si="29"/>
        <v>0</v>
      </c>
      <c r="CZ29" s="32">
        <f t="shared" si="29"/>
        <v>0</v>
      </c>
      <c r="DA29" s="32">
        <f t="shared" si="29"/>
        <v>0</v>
      </c>
      <c r="DB29" s="32">
        <f t="shared" si="29"/>
        <v>0</v>
      </c>
      <c r="DC29" s="32">
        <f t="shared" si="29"/>
        <v>0</v>
      </c>
      <c r="DD29" s="32">
        <f t="shared" si="29"/>
        <v>0</v>
      </c>
      <c r="DE29" s="32">
        <f t="shared" si="29"/>
        <v>0</v>
      </c>
      <c r="DF29" s="32">
        <f t="shared" si="29"/>
        <v>0</v>
      </c>
      <c r="DG29" s="32">
        <f t="shared" si="29"/>
        <v>0</v>
      </c>
      <c r="DH29" s="32">
        <f t="shared" si="29"/>
        <v>0</v>
      </c>
      <c r="DI29" s="32">
        <f t="shared" si="29"/>
        <v>0</v>
      </c>
      <c r="DJ29" s="32">
        <f t="shared" si="29"/>
        <v>0</v>
      </c>
      <c r="DK29" s="32">
        <f t="shared" si="29"/>
        <v>0</v>
      </c>
      <c r="DL29" s="32">
        <f t="shared" si="29"/>
        <v>0</v>
      </c>
      <c r="DM29" s="32">
        <f t="shared" ref="DM29:EQ29" si="30">IF(OR(AND($D29="Yes",AU29=1),AND($D29="Maybe", AU29=1)), 1, 0)</f>
        <v>0</v>
      </c>
      <c r="DN29" s="32">
        <f t="shared" si="30"/>
        <v>0</v>
      </c>
      <c r="DO29" s="32">
        <f t="shared" si="30"/>
        <v>0</v>
      </c>
      <c r="DP29" s="32">
        <f t="shared" si="30"/>
        <v>0</v>
      </c>
      <c r="DQ29" s="32">
        <f t="shared" si="30"/>
        <v>0</v>
      </c>
      <c r="DR29" s="32">
        <f t="shared" si="30"/>
        <v>0</v>
      </c>
      <c r="DS29" s="32">
        <f t="shared" si="30"/>
        <v>0</v>
      </c>
      <c r="DT29" s="32">
        <f t="shared" si="30"/>
        <v>0</v>
      </c>
      <c r="DU29" s="32">
        <f t="shared" si="30"/>
        <v>0</v>
      </c>
      <c r="DV29" s="32">
        <f t="shared" si="30"/>
        <v>0</v>
      </c>
      <c r="DW29" s="32">
        <f t="shared" si="30"/>
        <v>0</v>
      </c>
      <c r="DX29" s="32">
        <f t="shared" si="30"/>
        <v>0</v>
      </c>
      <c r="DY29" s="32">
        <f t="shared" si="30"/>
        <v>0</v>
      </c>
      <c r="DZ29" s="32">
        <f t="shared" si="30"/>
        <v>0</v>
      </c>
      <c r="EA29" s="32">
        <f t="shared" si="30"/>
        <v>0</v>
      </c>
      <c r="EB29" s="32">
        <f t="shared" si="30"/>
        <v>0</v>
      </c>
      <c r="EC29" s="32">
        <f t="shared" si="30"/>
        <v>0</v>
      </c>
      <c r="ED29" s="32">
        <f t="shared" si="30"/>
        <v>0</v>
      </c>
      <c r="EE29" s="32">
        <f t="shared" si="30"/>
        <v>0</v>
      </c>
      <c r="EF29" s="32">
        <f t="shared" si="30"/>
        <v>0</v>
      </c>
      <c r="EG29" s="32">
        <f t="shared" si="30"/>
        <v>0</v>
      </c>
      <c r="EH29" s="32">
        <f t="shared" si="30"/>
        <v>0</v>
      </c>
      <c r="EI29" s="32">
        <f t="shared" si="30"/>
        <v>0</v>
      </c>
      <c r="EJ29" s="32">
        <f t="shared" si="30"/>
        <v>0</v>
      </c>
      <c r="EK29" s="32">
        <f t="shared" si="30"/>
        <v>0</v>
      </c>
      <c r="EL29" s="32">
        <f t="shared" si="30"/>
        <v>0</v>
      </c>
      <c r="EM29" s="32">
        <f t="shared" si="30"/>
        <v>0</v>
      </c>
      <c r="EN29" s="32">
        <f t="shared" si="30"/>
        <v>0</v>
      </c>
      <c r="EO29" s="32">
        <f t="shared" si="30"/>
        <v>0</v>
      </c>
      <c r="EP29" s="32">
        <f t="shared" si="30"/>
        <v>0</v>
      </c>
      <c r="EQ29" s="32">
        <f t="shared" si="30"/>
        <v>0</v>
      </c>
    </row>
    <row r="30" spans="2:148" ht="150" customHeight="1">
      <c r="B30" s="430">
        <v>25</v>
      </c>
      <c r="C30" s="614" t="s">
        <v>64</v>
      </c>
      <c r="D30" s="471"/>
      <c r="E30" s="622"/>
      <c r="F30" s="586"/>
      <c r="G30" s="590" t="s">
        <v>521</v>
      </c>
      <c r="I30" s="11"/>
      <c r="J30" s="11"/>
      <c r="K30" s="11"/>
      <c r="L30" s="11"/>
      <c r="M30" s="11">
        <v>1</v>
      </c>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56"/>
      <c r="BX30" s="59"/>
      <c r="BY30" s="59"/>
      <c r="CA30" s="31">
        <f t="shared" ref="CA30:CJ31" si="31">IF(OR(AND($D30="No",I30=1),AND($D30="Maybe", I30=1)), 1, 0)</f>
        <v>0</v>
      </c>
      <c r="CB30" s="31">
        <f t="shared" si="31"/>
        <v>0</v>
      </c>
      <c r="CC30" s="31">
        <f t="shared" si="31"/>
        <v>0</v>
      </c>
      <c r="CD30" s="31">
        <f t="shared" si="31"/>
        <v>0</v>
      </c>
      <c r="CE30" s="31">
        <f t="shared" si="31"/>
        <v>0</v>
      </c>
      <c r="CF30" s="31">
        <f t="shared" si="31"/>
        <v>0</v>
      </c>
      <c r="CG30" s="31">
        <f t="shared" si="31"/>
        <v>0</v>
      </c>
      <c r="CH30" s="31">
        <f t="shared" si="31"/>
        <v>0</v>
      </c>
      <c r="CI30" s="31">
        <f t="shared" si="31"/>
        <v>0</v>
      </c>
      <c r="CJ30" s="31">
        <f t="shared" si="31"/>
        <v>0</v>
      </c>
      <c r="CK30" s="31">
        <f t="shared" ref="CK30:CT31" si="32">IF(OR(AND($D30="No",S30=1),AND($D30="Maybe", S30=1)), 1, 0)</f>
        <v>0</v>
      </c>
      <c r="CL30" s="31">
        <f t="shared" si="32"/>
        <v>0</v>
      </c>
      <c r="CM30" s="31">
        <f t="shared" si="32"/>
        <v>0</v>
      </c>
      <c r="CN30" s="31">
        <f t="shared" si="32"/>
        <v>0</v>
      </c>
      <c r="CO30" s="31">
        <f t="shared" si="32"/>
        <v>0</v>
      </c>
      <c r="CP30" s="31">
        <f t="shared" si="32"/>
        <v>0</v>
      </c>
      <c r="CQ30" s="31">
        <f t="shared" si="32"/>
        <v>0</v>
      </c>
      <c r="CR30" s="31">
        <f t="shared" si="32"/>
        <v>0</v>
      </c>
      <c r="CS30" s="31">
        <f t="shared" si="32"/>
        <v>0</v>
      </c>
      <c r="CT30" s="31">
        <f t="shared" si="32"/>
        <v>0</v>
      </c>
      <c r="CU30" s="31">
        <f t="shared" ref="CU30:DD31" si="33">IF(OR(AND($D30="No",AC30=1),AND($D30="Maybe", AC30=1)), 1, 0)</f>
        <v>0</v>
      </c>
      <c r="CV30" s="31">
        <f t="shared" si="33"/>
        <v>0</v>
      </c>
      <c r="CW30" s="31">
        <f t="shared" si="33"/>
        <v>0</v>
      </c>
      <c r="CX30" s="31">
        <f t="shared" si="33"/>
        <v>0</v>
      </c>
      <c r="CY30" s="31">
        <f t="shared" si="33"/>
        <v>0</v>
      </c>
      <c r="CZ30" s="31">
        <f t="shared" si="33"/>
        <v>0</v>
      </c>
      <c r="DA30" s="31">
        <f t="shared" si="33"/>
        <v>0</v>
      </c>
      <c r="DB30" s="31">
        <f t="shared" si="33"/>
        <v>0</v>
      </c>
      <c r="DC30" s="31">
        <f t="shared" si="33"/>
        <v>0</v>
      </c>
      <c r="DD30" s="31">
        <f t="shared" si="33"/>
        <v>0</v>
      </c>
      <c r="DE30" s="31">
        <f t="shared" ref="DE30:DN31" si="34">IF(OR(AND($D30="No",AM30=1),AND($D30="Maybe", AM30=1)), 1, 0)</f>
        <v>0</v>
      </c>
      <c r="DF30" s="31">
        <f t="shared" si="34"/>
        <v>0</v>
      </c>
      <c r="DG30" s="31">
        <f t="shared" si="34"/>
        <v>0</v>
      </c>
      <c r="DH30" s="31">
        <f t="shared" si="34"/>
        <v>0</v>
      </c>
      <c r="DI30" s="31">
        <f t="shared" si="34"/>
        <v>0</v>
      </c>
      <c r="DJ30" s="31">
        <f t="shared" si="34"/>
        <v>0</v>
      </c>
      <c r="DK30" s="31">
        <f t="shared" si="34"/>
        <v>0</v>
      </c>
      <c r="DL30" s="31">
        <f t="shared" si="34"/>
        <v>0</v>
      </c>
      <c r="DM30" s="31">
        <f t="shared" si="34"/>
        <v>0</v>
      </c>
      <c r="DN30" s="31">
        <f t="shared" si="34"/>
        <v>0</v>
      </c>
      <c r="DO30" s="31">
        <f t="shared" ref="DO30:DX31" si="35">IF(OR(AND($D30="No",AW30=1),AND($D30="Maybe", AW30=1)), 1, 0)</f>
        <v>0</v>
      </c>
      <c r="DP30" s="31">
        <f t="shared" si="35"/>
        <v>0</v>
      </c>
      <c r="DQ30" s="31">
        <f t="shared" si="35"/>
        <v>0</v>
      </c>
      <c r="DR30" s="31">
        <f t="shared" si="35"/>
        <v>0</v>
      </c>
      <c r="DS30" s="31">
        <f t="shared" si="35"/>
        <v>0</v>
      </c>
      <c r="DT30" s="31">
        <f t="shared" si="35"/>
        <v>0</v>
      </c>
      <c r="DU30" s="31">
        <f t="shared" si="35"/>
        <v>0</v>
      </c>
      <c r="DV30" s="31">
        <f t="shared" si="35"/>
        <v>0</v>
      </c>
      <c r="DW30" s="31">
        <f t="shared" si="35"/>
        <v>0</v>
      </c>
      <c r="DX30" s="31">
        <f t="shared" si="35"/>
        <v>0</v>
      </c>
      <c r="DY30" s="31">
        <f t="shared" ref="DY30:EH31" si="36">IF(OR(AND($D30="No",BG30=1),AND($D30="Maybe", BG30=1)), 1, 0)</f>
        <v>0</v>
      </c>
      <c r="DZ30" s="31">
        <f t="shared" si="36"/>
        <v>0</v>
      </c>
      <c r="EA30" s="31">
        <f t="shared" si="36"/>
        <v>0</v>
      </c>
      <c r="EB30" s="31">
        <f t="shared" si="36"/>
        <v>0</v>
      </c>
      <c r="EC30" s="31">
        <f t="shared" si="36"/>
        <v>0</v>
      </c>
      <c r="ED30" s="31">
        <f t="shared" si="36"/>
        <v>0</v>
      </c>
      <c r="EE30" s="31">
        <f t="shared" si="36"/>
        <v>0</v>
      </c>
      <c r="EF30" s="31">
        <f t="shared" si="36"/>
        <v>0</v>
      </c>
      <c r="EG30" s="31">
        <f t="shared" si="36"/>
        <v>0</v>
      </c>
      <c r="EH30" s="31">
        <f t="shared" si="36"/>
        <v>0</v>
      </c>
      <c r="EI30" s="31">
        <f t="shared" ref="EI30:EQ31" si="37">IF(OR(AND($D30="No",BQ30=1),AND($D30="Maybe", BQ30=1)), 1, 0)</f>
        <v>0</v>
      </c>
      <c r="EJ30" s="31">
        <f t="shared" si="37"/>
        <v>0</v>
      </c>
      <c r="EK30" s="31">
        <f t="shared" si="37"/>
        <v>0</v>
      </c>
      <c r="EL30" s="31">
        <f t="shared" si="37"/>
        <v>0</v>
      </c>
      <c r="EM30" s="31">
        <f t="shared" si="37"/>
        <v>0</v>
      </c>
      <c r="EN30" s="31">
        <f t="shared" si="37"/>
        <v>0</v>
      </c>
      <c r="EO30" s="31">
        <f t="shared" si="37"/>
        <v>0</v>
      </c>
      <c r="EP30" s="31">
        <f t="shared" si="37"/>
        <v>0</v>
      </c>
      <c r="EQ30" s="31">
        <f t="shared" si="37"/>
        <v>0</v>
      </c>
    </row>
    <row r="31" spans="2:148" ht="150" customHeight="1">
      <c r="B31" s="430">
        <v>26</v>
      </c>
      <c r="C31" s="614" t="s">
        <v>65</v>
      </c>
      <c r="D31" s="471"/>
      <c r="E31" s="622"/>
      <c r="F31" s="586"/>
      <c r="G31" s="595" t="s">
        <v>566</v>
      </c>
      <c r="I31" s="11"/>
      <c r="J31" s="11"/>
      <c r="K31" s="11"/>
      <c r="L31" s="11"/>
      <c r="M31" s="11"/>
      <c r="N31" s="11"/>
      <c r="O31" s="11"/>
      <c r="P31" s="11"/>
      <c r="Q31" s="11"/>
      <c r="R31" s="11"/>
      <c r="S31" s="11"/>
      <c r="T31" s="11"/>
      <c r="U31" s="11"/>
      <c r="V31" s="11"/>
      <c r="W31" s="11">
        <v>1</v>
      </c>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56"/>
      <c r="BX31" s="59"/>
      <c r="BY31" s="59"/>
      <c r="CA31" s="31">
        <f t="shared" si="31"/>
        <v>0</v>
      </c>
      <c r="CB31" s="31">
        <f t="shared" si="31"/>
        <v>0</v>
      </c>
      <c r="CC31" s="31">
        <f t="shared" si="31"/>
        <v>0</v>
      </c>
      <c r="CD31" s="31">
        <f t="shared" si="31"/>
        <v>0</v>
      </c>
      <c r="CE31" s="31">
        <f t="shared" si="31"/>
        <v>0</v>
      </c>
      <c r="CF31" s="31">
        <f t="shared" si="31"/>
        <v>0</v>
      </c>
      <c r="CG31" s="31">
        <f t="shared" si="31"/>
        <v>0</v>
      </c>
      <c r="CH31" s="31">
        <f t="shared" si="31"/>
        <v>0</v>
      </c>
      <c r="CI31" s="31">
        <f t="shared" si="31"/>
        <v>0</v>
      </c>
      <c r="CJ31" s="31">
        <f t="shared" si="31"/>
        <v>0</v>
      </c>
      <c r="CK31" s="31">
        <f t="shared" si="32"/>
        <v>0</v>
      </c>
      <c r="CL31" s="31">
        <f t="shared" si="32"/>
        <v>0</v>
      </c>
      <c r="CM31" s="31">
        <f t="shared" si="32"/>
        <v>0</v>
      </c>
      <c r="CN31" s="31">
        <f t="shared" si="32"/>
        <v>0</v>
      </c>
      <c r="CO31" s="31">
        <f t="shared" si="32"/>
        <v>0</v>
      </c>
      <c r="CP31" s="31">
        <f t="shared" si="32"/>
        <v>0</v>
      </c>
      <c r="CQ31" s="31">
        <f t="shared" si="32"/>
        <v>0</v>
      </c>
      <c r="CR31" s="31">
        <f t="shared" si="32"/>
        <v>0</v>
      </c>
      <c r="CS31" s="31">
        <f t="shared" si="32"/>
        <v>0</v>
      </c>
      <c r="CT31" s="31">
        <f t="shared" si="32"/>
        <v>0</v>
      </c>
      <c r="CU31" s="31">
        <f t="shared" si="33"/>
        <v>0</v>
      </c>
      <c r="CV31" s="31">
        <f t="shared" si="33"/>
        <v>0</v>
      </c>
      <c r="CW31" s="31">
        <f t="shared" si="33"/>
        <v>0</v>
      </c>
      <c r="CX31" s="31">
        <f t="shared" si="33"/>
        <v>0</v>
      </c>
      <c r="CY31" s="31">
        <f t="shared" si="33"/>
        <v>0</v>
      </c>
      <c r="CZ31" s="31">
        <f t="shared" si="33"/>
        <v>0</v>
      </c>
      <c r="DA31" s="31">
        <f t="shared" si="33"/>
        <v>0</v>
      </c>
      <c r="DB31" s="31">
        <f t="shared" si="33"/>
        <v>0</v>
      </c>
      <c r="DC31" s="31">
        <f t="shared" si="33"/>
        <v>0</v>
      </c>
      <c r="DD31" s="31">
        <f t="shared" si="33"/>
        <v>0</v>
      </c>
      <c r="DE31" s="31">
        <f t="shared" si="34"/>
        <v>0</v>
      </c>
      <c r="DF31" s="31">
        <f t="shared" si="34"/>
        <v>0</v>
      </c>
      <c r="DG31" s="31">
        <f t="shared" si="34"/>
        <v>0</v>
      </c>
      <c r="DH31" s="31">
        <f t="shared" si="34"/>
        <v>0</v>
      </c>
      <c r="DI31" s="31">
        <f t="shared" si="34"/>
        <v>0</v>
      </c>
      <c r="DJ31" s="31">
        <f t="shared" si="34"/>
        <v>0</v>
      </c>
      <c r="DK31" s="31">
        <f t="shared" si="34"/>
        <v>0</v>
      </c>
      <c r="DL31" s="31">
        <f t="shared" si="34"/>
        <v>0</v>
      </c>
      <c r="DM31" s="31">
        <f t="shared" si="34"/>
        <v>0</v>
      </c>
      <c r="DN31" s="31">
        <f t="shared" si="34"/>
        <v>0</v>
      </c>
      <c r="DO31" s="31">
        <f t="shared" si="35"/>
        <v>0</v>
      </c>
      <c r="DP31" s="31">
        <f t="shared" si="35"/>
        <v>0</v>
      </c>
      <c r="DQ31" s="31">
        <f t="shared" si="35"/>
        <v>0</v>
      </c>
      <c r="DR31" s="31">
        <f t="shared" si="35"/>
        <v>0</v>
      </c>
      <c r="DS31" s="31">
        <f t="shared" si="35"/>
        <v>0</v>
      </c>
      <c r="DT31" s="31">
        <f t="shared" si="35"/>
        <v>0</v>
      </c>
      <c r="DU31" s="31">
        <f t="shared" si="35"/>
        <v>0</v>
      </c>
      <c r="DV31" s="31">
        <f t="shared" si="35"/>
        <v>0</v>
      </c>
      <c r="DW31" s="31">
        <f t="shared" si="35"/>
        <v>0</v>
      </c>
      <c r="DX31" s="31">
        <f t="shared" si="35"/>
        <v>0</v>
      </c>
      <c r="DY31" s="31">
        <f t="shared" si="36"/>
        <v>0</v>
      </c>
      <c r="DZ31" s="31">
        <f t="shared" si="36"/>
        <v>0</v>
      </c>
      <c r="EA31" s="31">
        <f t="shared" si="36"/>
        <v>0</v>
      </c>
      <c r="EB31" s="31">
        <f t="shared" si="36"/>
        <v>0</v>
      </c>
      <c r="EC31" s="31">
        <f t="shared" si="36"/>
        <v>0</v>
      </c>
      <c r="ED31" s="31">
        <f t="shared" si="36"/>
        <v>0</v>
      </c>
      <c r="EE31" s="31">
        <f t="shared" si="36"/>
        <v>0</v>
      </c>
      <c r="EF31" s="31">
        <f t="shared" si="36"/>
        <v>0</v>
      </c>
      <c r="EG31" s="31">
        <f t="shared" si="36"/>
        <v>0</v>
      </c>
      <c r="EH31" s="31">
        <f t="shared" si="36"/>
        <v>0</v>
      </c>
      <c r="EI31" s="31">
        <f t="shared" si="37"/>
        <v>0</v>
      </c>
      <c r="EJ31" s="31">
        <f t="shared" si="37"/>
        <v>0</v>
      </c>
      <c r="EK31" s="31">
        <f t="shared" si="37"/>
        <v>0</v>
      </c>
      <c r="EL31" s="31">
        <f t="shared" si="37"/>
        <v>0</v>
      </c>
      <c r="EM31" s="31">
        <f t="shared" si="37"/>
        <v>0</v>
      </c>
      <c r="EN31" s="31">
        <f t="shared" si="37"/>
        <v>0</v>
      </c>
      <c r="EO31" s="31">
        <f t="shared" si="37"/>
        <v>0</v>
      </c>
      <c r="EP31" s="31">
        <f t="shared" si="37"/>
        <v>0</v>
      </c>
      <c r="EQ31" s="31">
        <f t="shared" si="37"/>
        <v>0</v>
      </c>
    </row>
    <row r="32" spans="2:148" ht="150" customHeight="1">
      <c r="B32" s="430">
        <v>27</v>
      </c>
      <c r="C32" s="614" t="s">
        <v>17</v>
      </c>
      <c r="D32" s="471"/>
      <c r="E32" s="622"/>
      <c r="F32" s="586"/>
      <c r="G32" s="594" t="s">
        <v>537</v>
      </c>
      <c r="I32" s="11"/>
      <c r="J32" s="11"/>
      <c r="K32" s="11"/>
      <c r="L32" s="11"/>
      <c r="M32" s="11"/>
      <c r="N32" s="11"/>
      <c r="O32" s="11"/>
      <c r="P32" s="11"/>
      <c r="Q32" s="11"/>
      <c r="R32" s="11"/>
      <c r="S32" s="11"/>
      <c r="T32" s="11"/>
      <c r="U32" s="11"/>
      <c r="V32" s="11"/>
      <c r="W32" s="11"/>
      <c r="X32" s="11">
        <v>1</v>
      </c>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56"/>
      <c r="BX32" s="59"/>
      <c r="BY32" s="59"/>
      <c r="CA32" s="32">
        <f t="shared" ref="CA32:CJ33" si="38">IF(OR(AND($D32="Yes",I32=1),AND($D32="Maybe", I32=1)), 1, 0)</f>
        <v>0</v>
      </c>
      <c r="CB32" s="32">
        <f t="shared" si="38"/>
        <v>0</v>
      </c>
      <c r="CC32" s="32">
        <f t="shared" si="38"/>
        <v>0</v>
      </c>
      <c r="CD32" s="32">
        <f t="shared" si="38"/>
        <v>0</v>
      </c>
      <c r="CE32" s="32">
        <f t="shared" si="38"/>
        <v>0</v>
      </c>
      <c r="CF32" s="32">
        <f t="shared" si="38"/>
        <v>0</v>
      </c>
      <c r="CG32" s="32">
        <f t="shared" si="38"/>
        <v>0</v>
      </c>
      <c r="CH32" s="32">
        <f t="shared" si="38"/>
        <v>0</v>
      </c>
      <c r="CI32" s="32">
        <f t="shared" si="38"/>
        <v>0</v>
      </c>
      <c r="CJ32" s="32">
        <f t="shared" si="38"/>
        <v>0</v>
      </c>
      <c r="CK32" s="32">
        <f t="shared" ref="CK32:CT33" si="39">IF(OR(AND($D32="Yes",S32=1),AND($D32="Maybe", S32=1)), 1, 0)</f>
        <v>0</v>
      </c>
      <c r="CL32" s="32">
        <f t="shared" si="39"/>
        <v>0</v>
      </c>
      <c r="CM32" s="32">
        <f t="shared" si="39"/>
        <v>0</v>
      </c>
      <c r="CN32" s="32">
        <f t="shared" si="39"/>
        <v>0</v>
      </c>
      <c r="CO32" s="32">
        <f t="shared" si="39"/>
        <v>0</v>
      </c>
      <c r="CP32" s="32">
        <f t="shared" si="39"/>
        <v>0</v>
      </c>
      <c r="CQ32" s="32">
        <f t="shared" si="39"/>
        <v>0</v>
      </c>
      <c r="CR32" s="32">
        <f t="shared" si="39"/>
        <v>0</v>
      </c>
      <c r="CS32" s="32">
        <f t="shared" si="39"/>
        <v>0</v>
      </c>
      <c r="CT32" s="32">
        <f t="shared" si="39"/>
        <v>0</v>
      </c>
      <c r="CU32" s="32">
        <f t="shared" ref="CU32:DD33" si="40">IF(OR(AND($D32="Yes",AC32=1),AND($D32="Maybe", AC32=1)), 1, 0)</f>
        <v>0</v>
      </c>
      <c r="CV32" s="32">
        <f t="shared" si="40"/>
        <v>0</v>
      </c>
      <c r="CW32" s="32">
        <f t="shared" si="40"/>
        <v>0</v>
      </c>
      <c r="CX32" s="32">
        <f t="shared" si="40"/>
        <v>0</v>
      </c>
      <c r="CY32" s="32">
        <f t="shared" si="40"/>
        <v>0</v>
      </c>
      <c r="CZ32" s="32">
        <f t="shared" si="40"/>
        <v>0</v>
      </c>
      <c r="DA32" s="32">
        <f t="shared" si="40"/>
        <v>0</v>
      </c>
      <c r="DB32" s="32">
        <f t="shared" si="40"/>
        <v>0</v>
      </c>
      <c r="DC32" s="32">
        <f t="shared" si="40"/>
        <v>0</v>
      </c>
      <c r="DD32" s="32">
        <f t="shared" si="40"/>
        <v>0</v>
      </c>
      <c r="DE32" s="32">
        <f t="shared" ref="DE32:DN33" si="41">IF(OR(AND($D32="Yes",AM32=1),AND($D32="Maybe", AM32=1)), 1, 0)</f>
        <v>0</v>
      </c>
      <c r="DF32" s="32">
        <f t="shared" si="41"/>
        <v>0</v>
      </c>
      <c r="DG32" s="32">
        <f t="shared" si="41"/>
        <v>0</v>
      </c>
      <c r="DH32" s="32">
        <f t="shared" si="41"/>
        <v>0</v>
      </c>
      <c r="DI32" s="32">
        <f t="shared" si="41"/>
        <v>0</v>
      </c>
      <c r="DJ32" s="32">
        <f t="shared" si="41"/>
        <v>0</v>
      </c>
      <c r="DK32" s="32">
        <f t="shared" si="41"/>
        <v>0</v>
      </c>
      <c r="DL32" s="32">
        <f t="shared" si="41"/>
        <v>0</v>
      </c>
      <c r="DM32" s="32">
        <f t="shared" si="41"/>
        <v>0</v>
      </c>
      <c r="DN32" s="32">
        <f t="shared" si="41"/>
        <v>0</v>
      </c>
      <c r="DO32" s="32">
        <f t="shared" ref="DO32:DX33" si="42">IF(OR(AND($D32="Yes",AW32=1),AND($D32="Maybe", AW32=1)), 1, 0)</f>
        <v>0</v>
      </c>
      <c r="DP32" s="32">
        <f t="shared" si="42"/>
        <v>0</v>
      </c>
      <c r="DQ32" s="32">
        <f t="shared" si="42"/>
        <v>0</v>
      </c>
      <c r="DR32" s="32">
        <f t="shared" si="42"/>
        <v>0</v>
      </c>
      <c r="DS32" s="32">
        <f t="shared" si="42"/>
        <v>0</v>
      </c>
      <c r="DT32" s="32">
        <f t="shared" si="42"/>
        <v>0</v>
      </c>
      <c r="DU32" s="32">
        <f t="shared" si="42"/>
        <v>0</v>
      </c>
      <c r="DV32" s="32">
        <f t="shared" si="42"/>
        <v>0</v>
      </c>
      <c r="DW32" s="32">
        <f t="shared" si="42"/>
        <v>0</v>
      </c>
      <c r="DX32" s="32">
        <f t="shared" si="42"/>
        <v>0</v>
      </c>
      <c r="DY32" s="32">
        <f t="shared" ref="DY32:EH33" si="43">IF(OR(AND($D32="Yes",BG32=1),AND($D32="Maybe", BG32=1)), 1, 0)</f>
        <v>0</v>
      </c>
      <c r="DZ32" s="32">
        <f t="shared" si="43"/>
        <v>0</v>
      </c>
      <c r="EA32" s="32">
        <f t="shared" si="43"/>
        <v>0</v>
      </c>
      <c r="EB32" s="32">
        <f t="shared" si="43"/>
        <v>0</v>
      </c>
      <c r="EC32" s="32">
        <f t="shared" si="43"/>
        <v>0</v>
      </c>
      <c r="ED32" s="32">
        <f t="shared" si="43"/>
        <v>0</v>
      </c>
      <c r="EE32" s="32">
        <f t="shared" si="43"/>
        <v>0</v>
      </c>
      <c r="EF32" s="32">
        <f t="shared" si="43"/>
        <v>0</v>
      </c>
      <c r="EG32" s="32">
        <f t="shared" si="43"/>
        <v>0</v>
      </c>
      <c r="EH32" s="32">
        <f t="shared" si="43"/>
        <v>0</v>
      </c>
      <c r="EI32" s="32">
        <f t="shared" ref="EI32:EQ33" si="44">IF(OR(AND($D32="Yes",BQ32=1),AND($D32="Maybe", BQ32=1)), 1, 0)</f>
        <v>0</v>
      </c>
      <c r="EJ32" s="32">
        <f t="shared" si="44"/>
        <v>0</v>
      </c>
      <c r="EK32" s="32">
        <f t="shared" si="44"/>
        <v>0</v>
      </c>
      <c r="EL32" s="32">
        <f t="shared" si="44"/>
        <v>0</v>
      </c>
      <c r="EM32" s="32">
        <f t="shared" si="44"/>
        <v>0</v>
      </c>
      <c r="EN32" s="32">
        <f t="shared" si="44"/>
        <v>0</v>
      </c>
      <c r="EO32" s="32">
        <f t="shared" si="44"/>
        <v>0</v>
      </c>
      <c r="EP32" s="32">
        <f t="shared" si="44"/>
        <v>0</v>
      </c>
      <c r="EQ32" s="32">
        <f t="shared" si="44"/>
        <v>0</v>
      </c>
    </row>
    <row r="33" spans="2:147" ht="150" customHeight="1">
      <c r="B33" s="430">
        <v>28</v>
      </c>
      <c r="C33" s="614" t="s">
        <v>70</v>
      </c>
      <c r="D33" s="471"/>
      <c r="E33" s="622"/>
      <c r="F33" s="586"/>
      <c r="G33" s="593"/>
      <c r="I33" s="11"/>
      <c r="J33" s="11"/>
      <c r="K33" s="11"/>
      <c r="L33" s="11"/>
      <c r="M33" s="11"/>
      <c r="N33" s="11"/>
      <c r="O33" s="11"/>
      <c r="P33" s="11"/>
      <c r="Q33" s="11"/>
      <c r="R33" s="11"/>
      <c r="S33" s="11"/>
      <c r="T33" s="11"/>
      <c r="U33" s="11"/>
      <c r="V33" s="11"/>
      <c r="W33" s="11"/>
      <c r="X33" s="11">
        <v>1</v>
      </c>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56"/>
      <c r="BX33" s="59"/>
      <c r="BY33" s="59"/>
      <c r="CA33" s="32">
        <f t="shared" si="38"/>
        <v>0</v>
      </c>
      <c r="CB33" s="32">
        <f t="shared" si="38"/>
        <v>0</v>
      </c>
      <c r="CC33" s="32">
        <f t="shared" si="38"/>
        <v>0</v>
      </c>
      <c r="CD33" s="32">
        <f t="shared" si="38"/>
        <v>0</v>
      </c>
      <c r="CE33" s="32">
        <f t="shared" si="38"/>
        <v>0</v>
      </c>
      <c r="CF33" s="32">
        <f t="shared" si="38"/>
        <v>0</v>
      </c>
      <c r="CG33" s="32">
        <f t="shared" si="38"/>
        <v>0</v>
      </c>
      <c r="CH33" s="32">
        <f t="shared" si="38"/>
        <v>0</v>
      </c>
      <c r="CI33" s="32">
        <f t="shared" si="38"/>
        <v>0</v>
      </c>
      <c r="CJ33" s="32">
        <f t="shared" si="38"/>
        <v>0</v>
      </c>
      <c r="CK33" s="32">
        <f t="shared" si="39"/>
        <v>0</v>
      </c>
      <c r="CL33" s="32">
        <f t="shared" si="39"/>
        <v>0</v>
      </c>
      <c r="CM33" s="32">
        <f t="shared" si="39"/>
        <v>0</v>
      </c>
      <c r="CN33" s="32">
        <f t="shared" si="39"/>
        <v>0</v>
      </c>
      <c r="CO33" s="32">
        <f t="shared" si="39"/>
        <v>0</v>
      </c>
      <c r="CP33" s="32">
        <f t="shared" si="39"/>
        <v>0</v>
      </c>
      <c r="CQ33" s="32">
        <f t="shared" si="39"/>
        <v>0</v>
      </c>
      <c r="CR33" s="32">
        <f t="shared" si="39"/>
        <v>0</v>
      </c>
      <c r="CS33" s="32">
        <f t="shared" si="39"/>
        <v>0</v>
      </c>
      <c r="CT33" s="32">
        <f t="shared" si="39"/>
        <v>0</v>
      </c>
      <c r="CU33" s="32">
        <f t="shared" si="40"/>
        <v>0</v>
      </c>
      <c r="CV33" s="32">
        <f t="shared" si="40"/>
        <v>0</v>
      </c>
      <c r="CW33" s="32">
        <f t="shared" si="40"/>
        <v>0</v>
      </c>
      <c r="CX33" s="32">
        <f t="shared" si="40"/>
        <v>0</v>
      </c>
      <c r="CY33" s="32">
        <f t="shared" si="40"/>
        <v>0</v>
      </c>
      <c r="CZ33" s="32">
        <f t="shared" si="40"/>
        <v>0</v>
      </c>
      <c r="DA33" s="32">
        <f t="shared" si="40"/>
        <v>0</v>
      </c>
      <c r="DB33" s="32">
        <f t="shared" si="40"/>
        <v>0</v>
      </c>
      <c r="DC33" s="32">
        <f t="shared" si="40"/>
        <v>0</v>
      </c>
      <c r="DD33" s="32">
        <f t="shared" si="40"/>
        <v>0</v>
      </c>
      <c r="DE33" s="32">
        <f t="shared" si="41"/>
        <v>0</v>
      </c>
      <c r="DF33" s="32">
        <f t="shared" si="41"/>
        <v>0</v>
      </c>
      <c r="DG33" s="32">
        <f t="shared" si="41"/>
        <v>0</v>
      </c>
      <c r="DH33" s="32">
        <f t="shared" si="41"/>
        <v>0</v>
      </c>
      <c r="DI33" s="32">
        <f t="shared" si="41"/>
        <v>0</v>
      </c>
      <c r="DJ33" s="32">
        <f t="shared" si="41"/>
        <v>0</v>
      </c>
      <c r="DK33" s="32">
        <f t="shared" si="41"/>
        <v>0</v>
      </c>
      <c r="DL33" s="32">
        <f t="shared" si="41"/>
        <v>0</v>
      </c>
      <c r="DM33" s="32">
        <f t="shared" si="41"/>
        <v>0</v>
      </c>
      <c r="DN33" s="32">
        <f t="shared" si="41"/>
        <v>0</v>
      </c>
      <c r="DO33" s="32">
        <f t="shared" si="42"/>
        <v>0</v>
      </c>
      <c r="DP33" s="32">
        <f t="shared" si="42"/>
        <v>0</v>
      </c>
      <c r="DQ33" s="32">
        <f t="shared" si="42"/>
        <v>0</v>
      </c>
      <c r="DR33" s="32">
        <f t="shared" si="42"/>
        <v>0</v>
      </c>
      <c r="DS33" s="32">
        <f t="shared" si="42"/>
        <v>0</v>
      </c>
      <c r="DT33" s="32">
        <f t="shared" si="42"/>
        <v>0</v>
      </c>
      <c r="DU33" s="32">
        <f t="shared" si="42"/>
        <v>0</v>
      </c>
      <c r="DV33" s="32">
        <f t="shared" si="42"/>
        <v>0</v>
      </c>
      <c r="DW33" s="32">
        <f t="shared" si="42"/>
        <v>0</v>
      </c>
      <c r="DX33" s="32">
        <f t="shared" si="42"/>
        <v>0</v>
      </c>
      <c r="DY33" s="32">
        <f t="shared" si="43"/>
        <v>0</v>
      </c>
      <c r="DZ33" s="32">
        <f t="shared" si="43"/>
        <v>0</v>
      </c>
      <c r="EA33" s="32">
        <f t="shared" si="43"/>
        <v>0</v>
      </c>
      <c r="EB33" s="32">
        <f t="shared" si="43"/>
        <v>0</v>
      </c>
      <c r="EC33" s="32">
        <f t="shared" si="43"/>
        <v>0</v>
      </c>
      <c r="ED33" s="32">
        <f t="shared" si="43"/>
        <v>0</v>
      </c>
      <c r="EE33" s="32">
        <f t="shared" si="43"/>
        <v>0</v>
      </c>
      <c r="EF33" s="32">
        <f t="shared" si="43"/>
        <v>0</v>
      </c>
      <c r="EG33" s="32">
        <f t="shared" si="43"/>
        <v>0</v>
      </c>
      <c r="EH33" s="32">
        <f t="shared" si="43"/>
        <v>0</v>
      </c>
      <c r="EI33" s="32">
        <f t="shared" si="44"/>
        <v>0</v>
      </c>
      <c r="EJ33" s="32">
        <f t="shared" si="44"/>
        <v>0</v>
      </c>
      <c r="EK33" s="32">
        <f t="shared" si="44"/>
        <v>0</v>
      </c>
      <c r="EL33" s="32">
        <f t="shared" si="44"/>
        <v>0</v>
      </c>
      <c r="EM33" s="32">
        <f t="shared" si="44"/>
        <v>0</v>
      </c>
      <c r="EN33" s="32">
        <f t="shared" si="44"/>
        <v>0</v>
      </c>
      <c r="EO33" s="32">
        <f t="shared" si="44"/>
        <v>0</v>
      </c>
      <c r="EP33" s="32">
        <f t="shared" si="44"/>
        <v>0</v>
      </c>
      <c r="EQ33" s="32">
        <f t="shared" si="44"/>
        <v>0</v>
      </c>
    </row>
    <row r="34" spans="2:147" ht="150" customHeight="1">
      <c r="B34" s="430">
        <v>29</v>
      </c>
      <c r="C34" s="614" t="s">
        <v>83</v>
      </c>
      <c r="D34" s="471"/>
      <c r="E34" s="622"/>
      <c r="F34"/>
      <c r="G34" s="590" t="s">
        <v>538</v>
      </c>
      <c r="I34" s="11"/>
      <c r="J34" s="11"/>
      <c r="K34" s="11"/>
      <c r="L34" s="11"/>
      <c r="M34" s="11"/>
      <c r="N34" s="11"/>
      <c r="O34" s="11"/>
      <c r="P34" s="11"/>
      <c r="Q34" s="11"/>
      <c r="R34" s="11"/>
      <c r="S34" s="11"/>
      <c r="T34" s="11"/>
      <c r="U34" s="11"/>
      <c r="V34" s="11">
        <v>1</v>
      </c>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56"/>
      <c r="BX34" s="59"/>
      <c r="BY34" s="59"/>
      <c r="CA34" s="31">
        <f t="shared" ref="CA34:CJ36" si="45">IF(OR(AND($D34="No",I34=1),AND($D34="Maybe", I34=1)), 1, 0)</f>
        <v>0</v>
      </c>
      <c r="CB34" s="31">
        <f t="shared" si="45"/>
        <v>0</v>
      </c>
      <c r="CC34" s="31">
        <f t="shared" si="45"/>
        <v>0</v>
      </c>
      <c r="CD34" s="31">
        <f t="shared" si="45"/>
        <v>0</v>
      </c>
      <c r="CE34" s="31">
        <f t="shared" si="45"/>
        <v>0</v>
      </c>
      <c r="CF34" s="31">
        <f t="shared" si="45"/>
        <v>0</v>
      </c>
      <c r="CG34" s="31">
        <f t="shared" si="45"/>
        <v>0</v>
      </c>
      <c r="CH34" s="31">
        <f t="shared" si="45"/>
        <v>0</v>
      </c>
      <c r="CI34" s="31">
        <f t="shared" si="45"/>
        <v>0</v>
      </c>
      <c r="CJ34" s="31">
        <f t="shared" si="45"/>
        <v>0</v>
      </c>
      <c r="CK34" s="31">
        <f t="shared" ref="CK34:CT36" si="46">IF(OR(AND($D34="No",S34=1),AND($D34="Maybe", S34=1)), 1, 0)</f>
        <v>0</v>
      </c>
      <c r="CL34" s="31">
        <f t="shared" si="46"/>
        <v>0</v>
      </c>
      <c r="CM34" s="31">
        <f t="shared" si="46"/>
        <v>0</v>
      </c>
      <c r="CN34" s="31">
        <f t="shared" si="46"/>
        <v>0</v>
      </c>
      <c r="CO34" s="31">
        <f t="shared" si="46"/>
        <v>0</v>
      </c>
      <c r="CP34" s="31">
        <f t="shared" si="46"/>
        <v>0</v>
      </c>
      <c r="CQ34" s="31">
        <f t="shared" si="46"/>
        <v>0</v>
      </c>
      <c r="CR34" s="31">
        <f t="shared" si="46"/>
        <v>0</v>
      </c>
      <c r="CS34" s="31">
        <f t="shared" si="46"/>
        <v>0</v>
      </c>
      <c r="CT34" s="31">
        <f t="shared" si="46"/>
        <v>0</v>
      </c>
      <c r="CU34" s="31">
        <f t="shared" ref="CU34:DD36" si="47">IF(OR(AND($D34="No",AC34=1),AND($D34="Maybe", AC34=1)), 1, 0)</f>
        <v>0</v>
      </c>
      <c r="CV34" s="31">
        <f t="shared" si="47"/>
        <v>0</v>
      </c>
      <c r="CW34" s="31">
        <f t="shared" si="47"/>
        <v>0</v>
      </c>
      <c r="CX34" s="31">
        <f t="shared" si="47"/>
        <v>0</v>
      </c>
      <c r="CY34" s="31">
        <f t="shared" si="47"/>
        <v>0</v>
      </c>
      <c r="CZ34" s="31">
        <f t="shared" si="47"/>
        <v>0</v>
      </c>
      <c r="DA34" s="31">
        <f t="shared" si="47"/>
        <v>0</v>
      </c>
      <c r="DB34" s="31">
        <f t="shared" si="47"/>
        <v>0</v>
      </c>
      <c r="DC34" s="31">
        <f t="shared" si="47"/>
        <v>0</v>
      </c>
      <c r="DD34" s="31">
        <f t="shared" si="47"/>
        <v>0</v>
      </c>
      <c r="DE34" s="31">
        <f t="shared" ref="DE34:DN36" si="48">IF(OR(AND($D34="No",AM34=1),AND($D34="Maybe", AM34=1)), 1, 0)</f>
        <v>0</v>
      </c>
      <c r="DF34" s="31">
        <f t="shared" si="48"/>
        <v>0</v>
      </c>
      <c r="DG34" s="31">
        <f t="shared" si="48"/>
        <v>0</v>
      </c>
      <c r="DH34" s="31">
        <f t="shared" si="48"/>
        <v>0</v>
      </c>
      <c r="DI34" s="31">
        <f t="shared" si="48"/>
        <v>0</v>
      </c>
      <c r="DJ34" s="31">
        <f t="shared" si="48"/>
        <v>0</v>
      </c>
      <c r="DK34" s="31">
        <f t="shared" si="48"/>
        <v>0</v>
      </c>
      <c r="DL34" s="31">
        <f t="shared" si="48"/>
        <v>0</v>
      </c>
      <c r="DM34" s="31">
        <f t="shared" si="48"/>
        <v>0</v>
      </c>
      <c r="DN34" s="31">
        <f t="shared" si="48"/>
        <v>0</v>
      </c>
      <c r="DO34" s="31">
        <f t="shared" ref="DO34:DX36" si="49">IF(OR(AND($D34="No",AW34=1),AND($D34="Maybe", AW34=1)), 1, 0)</f>
        <v>0</v>
      </c>
      <c r="DP34" s="31">
        <f t="shared" si="49"/>
        <v>0</v>
      </c>
      <c r="DQ34" s="31">
        <f t="shared" si="49"/>
        <v>0</v>
      </c>
      <c r="DR34" s="31">
        <f t="shared" si="49"/>
        <v>0</v>
      </c>
      <c r="DS34" s="31">
        <f t="shared" si="49"/>
        <v>0</v>
      </c>
      <c r="DT34" s="31">
        <f t="shared" si="49"/>
        <v>0</v>
      </c>
      <c r="DU34" s="31">
        <f t="shared" si="49"/>
        <v>0</v>
      </c>
      <c r="DV34" s="31">
        <f t="shared" si="49"/>
        <v>0</v>
      </c>
      <c r="DW34" s="31">
        <f t="shared" si="49"/>
        <v>0</v>
      </c>
      <c r="DX34" s="31">
        <f t="shared" si="49"/>
        <v>0</v>
      </c>
      <c r="DY34" s="31">
        <f t="shared" ref="DY34:EH36" si="50">IF(OR(AND($D34="No",BG34=1),AND($D34="Maybe", BG34=1)), 1, 0)</f>
        <v>0</v>
      </c>
      <c r="DZ34" s="31">
        <f t="shared" si="50"/>
        <v>0</v>
      </c>
      <c r="EA34" s="31">
        <f t="shared" si="50"/>
        <v>0</v>
      </c>
      <c r="EB34" s="31">
        <f t="shared" si="50"/>
        <v>0</v>
      </c>
      <c r="EC34" s="31">
        <f t="shared" si="50"/>
        <v>0</v>
      </c>
      <c r="ED34" s="31">
        <f t="shared" si="50"/>
        <v>0</v>
      </c>
      <c r="EE34" s="31">
        <f t="shared" si="50"/>
        <v>0</v>
      </c>
      <c r="EF34" s="31">
        <f t="shared" si="50"/>
        <v>0</v>
      </c>
      <c r="EG34" s="31">
        <f t="shared" si="50"/>
        <v>0</v>
      </c>
      <c r="EH34" s="31">
        <f t="shared" si="50"/>
        <v>0</v>
      </c>
      <c r="EI34" s="31">
        <f t="shared" ref="EI34:EQ36" si="51">IF(OR(AND($D34="No",BQ34=1),AND($D34="Maybe", BQ34=1)), 1, 0)</f>
        <v>0</v>
      </c>
      <c r="EJ34" s="31">
        <f t="shared" si="51"/>
        <v>0</v>
      </c>
      <c r="EK34" s="31">
        <f t="shared" si="51"/>
        <v>0</v>
      </c>
      <c r="EL34" s="31">
        <f t="shared" si="51"/>
        <v>0</v>
      </c>
      <c r="EM34" s="31">
        <f t="shared" si="51"/>
        <v>0</v>
      </c>
      <c r="EN34" s="31">
        <f t="shared" si="51"/>
        <v>0</v>
      </c>
      <c r="EO34" s="31">
        <f t="shared" si="51"/>
        <v>0</v>
      </c>
      <c r="EP34" s="31">
        <f t="shared" si="51"/>
        <v>0</v>
      </c>
      <c r="EQ34" s="31">
        <f t="shared" si="51"/>
        <v>0</v>
      </c>
    </row>
    <row r="35" spans="2:147" ht="150" customHeight="1">
      <c r="B35" s="430">
        <v>30</v>
      </c>
      <c r="C35" s="616" t="s">
        <v>494</v>
      </c>
      <c r="D35" s="471"/>
      <c r="E35" s="622"/>
      <c r="F35" s="570"/>
      <c r="G35" s="590" t="s">
        <v>522</v>
      </c>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v>1</v>
      </c>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56"/>
      <c r="BX35" s="59"/>
      <c r="BY35" s="59"/>
      <c r="CA35" s="31">
        <f t="shared" si="45"/>
        <v>0</v>
      </c>
      <c r="CB35" s="31">
        <f t="shared" si="45"/>
        <v>0</v>
      </c>
      <c r="CC35" s="31">
        <f t="shared" si="45"/>
        <v>0</v>
      </c>
      <c r="CD35" s="31">
        <f t="shared" si="45"/>
        <v>0</v>
      </c>
      <c r="CE35" s="31">
        <f t="shared" si="45"/>
        <v>0</v>
      </c>
      <c r="CF35" s="31">
        <f t="shared" si="45"/>
        <v>0</v>
      </c>
      <c r="CG35" s="31">
        <f t="shared" si="45"/>
        <v>0</v>
      </c>
      <c r="CH35" s="31">
        <f t="shared" si="45"/>
        <v>0</v>
      </c>
      <c r="CI35" s="31">
        <f t="shared" si="45"/>
        <v>0</v>
      </c>
      <c r="CJ35" s="31">
        <f t="shared" si="45"/>
        <v>0</v>
      </c>
      <c r="CK35" s="31">
        <f t="shared" si="46"/>
        <v>0</v>
      </c>
      <c r="CL35" s="31">
        <f t="shared" si="46"/>
        <v>0</v>
      </c>
      <c r="CM35" s="31">
        <f t="shared" si="46"/>
        <v>0</v>
      </c>
      <c r="CN35" s="31">
        <f t="shared" si="46"/>
        <v>0</v>
      </c>
      <c r="CO35" s="31">
        <f t="shared" si="46"/>
        <v>0</v>
      </c>
      <c r="CP35" s="31">
        <f t="shared" si="46"/>
        <v>0</v>
      </c>
      <c r="CQ35" s="31">
        <f t="shared" si="46"/>
        <v>0</v>
      </c>
      <c r="CR35" s="31">
        <f t="shared" si="46"/>
        <v>0</v>
      </c>
      <c r="CS35" s="31">
        <f t="shared" si="46"/>
        <v>0</v>
      </c>
      <c r="CT35" s="31">
        <f t="shared" si="46"/>
        <v>0</v>
      </c>
      <c r="CU35" s="31">
        <f t="shared" si="47"/>
        <v>0</v>
      </c>
      <c r="CV35" s="31">
        <f t="shared" si="47"/>
        <v>0</v>
      </c>
      <c r="CW35" s="31">
        <f t="shared" si="47"/>
        <v>0</v>
      </c>
      <c r="CX35" s="31">
        <f t="shared" si="47"/>
        <v>0</v>
      </c>
      <c r="CY35" s="31">
        <f t="shared" si="47"/>
        <v>0</v>
      </c>
      <c r="CZ35" s="31">
        <f t="shared" si="47"/>
        <v>0</v>
      </c>
      <c r="DA35" s="31">
        <f t="shared" si="47"/>
        <v>0</v>
      </c>
      <c r="DB35" s="31">
        <f t="shared" si="47"/>
        <v>0</v>
      </c>
      <c r="DC35" s="31">
        <f t="shared" si="47"/>
        <v>0</v>
      </c>
      <c r="DD35" s="31">
        <f t="shared" si="47"/>
        <v>0</v>
      </c>
      <c r="DE35" s="31">
        <f t="shared" si="48"/>
        <v>0</v>
      </c>
      <c r="DF35" s="31">
        <f t="shared" si="48"/>
        <v>0</v>
      </c>
      <c r="DG35" s="31">
        <f t="shared" si="48"/>
        <v>0</v>
      </c>
      <c r="DH35" s="31">
        <f t="shared" si="48"/>
        <v>0</v>
      </c>
      <c r="DI35" s="31">
        <f t="shared" si="48"/>
        <v>0</v>
      </c>
      <c r="DJ35" s="31">
        <f t="shared" si="48"/>
        <v>0</v>
      </c>
      <c r="DK35" s="31">
        <f t="shared" si="48"/>
        <v>0</v>
      </c>
      <c r="DL35" s="31">
        <f t="shared" si="48"/>
        <v>0</v>
      </c>
      <c r="DM35" s="31">
        <f t="shared" si="48"/>
        <v>0</v>
      </c>
      <c r="DN35" s="31">
        <f t="shared" si="48"/>
        <v>0</v>
      </c>
      <c r="DO35" s="31">
        <f t="shared" si="49"/>
        <v>0</v>
      </c>
      <c r="DP35" s="31">
        <f t="shared" si="49"/>
        <v>0</v>
      </c>
      <c r="DQ35" s="31">
        <f t="shared" si="49"/>
        <v>0</v>
      </c>
      <c r="DR35" s="31">
        <f t="shared" si="49"/>
        <v>0</v>
      </c>
      <c r="DS35" s="31">
        <f t="shared" si="49"/>
        <v>0</v>
      </c>
      <c r="DT35" s="31">
        <f t="shared" si="49"/>
        <v>0</v>
      </c>
      <c r="DU35" s="31">
        <f t="shared" si="49"/>
        <v>0</v>
      </c>
      <c r="DV35" s="31">
        <f t="shared" si="49"/>
        <v>0</v>
      </c>
      <c r="DW35" s="31">
        <f t="shared" si="49"/>
        <v>0</v>
      </c>
      <c r="DX35" s="31">
        <f t="shared" si="49"/>
        <v>0</v>
      </c>
      <c r="DY35" s="31">
        <f t="shared" si="50"/>
        <v>0</v>
      </c>
      <c r="DZ35" s="31">
        <f t="shared" si="50"/>
        <v>0</v>
      </c>
      <c r="EA35" s="31">
        <f t="shared" si="50"/>
        <v>0</v>
      </c>
      <c r="EB35" s="31">
        <f t="shared" si="50"/>
        <v>0</v>
      </c>
      <c r="EC35" s="31">
        <f t="shared" si="50"/>
        <v>0</v>
      </c>
      <c r="ED35" s="31">
        <f t="shared" si="50"/>
        <v>0</v>
      </c>
      <c r="EE35" s="31">
        <f t="shared" si="50"/>
        <v>0</v>
      </c>
      <c r="EF35" s="31">
        <f t="shared" si="50"/>
        <v>0</v>
      </c>
      <c r="EG35" s="31">
        <f t="shared" si="50"/>
        <v>0</v>
      </c>
      <c r="EH35" s="31">
        <f t="shared" si="50"/>
        <v>0</v>
      </c>
      <c r="EI35" s="31">
        <f t="shared" si="51"/>
        <v>0</v>
      </c>
      <c r="EJ35" s="31">
        <f t="shared" si="51"/>
        <v>0</v>
      </c>
      <c r="EK35" s="31">
        <f t="shared" si="51"/>
        <v>0</v>
      </c>
      <c r="EL35" s="31">
        <f t="shared" si="51"/>
        <v>0</v>
      </c>
      <c r="EM35" s="31">
        <f t="shared" si="51"/>
        <v>0</v>
      </c>
      <c r="EN35" s="31">
        <f t="shared" si="51"/>
        <v>0</v>
      </c>
      <c r="EO35" s="31">
        <f t="shared" si="51"/>
        <v>0</v>
      </c>
      <c r="EP35" s="31">
        <f t="shared" si="51"/>
        <v>0</v>
      </c>
      <c r="EQ35" s="31">
        <f t="shared" si="51"/>
        <v>0</v>
      </c>
    </row>
    <row r="36" spans="2:147" ht="150" customHeight="1">
      <c r="B36" s="430">
        <v>31</v>
      </c>
      <c r="C36" s="614" t="s">
        <v>66</v>
      </c>
      <c r="D36" s="471"/>
      <c r="E36" s="622"/>
      <c r="F36"/>
      <c r="G36" s="590" t="s">
        <v>609</v>
      </c>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v>1</v>
      </c>
      <c r="AL36" s="11"/>
      <c r="AM36" s="11"/>
      <c r="AN36" s="11"/>
      <c r="AO36" s="11"/>
      <c r="AP36" s="11"/>
      <c r="AQ36" s="11"/>
      <c r="AR36" s="11"/>
      <c r="AS36" s="11"/>
      <c r="AT36" s="11"/>
      <c r="AU36" s="11"/>
      <c r="AV36" s="11"/>
      <c r="AW36" s="11"/>
      <c r="AX36" s="11"/>
      <c r="AY36" s="11"/>
      <c r="AZ36" s="11"/>
      <c r="BA36" s="11">
        <v>1</v>
      </c>
      <c r="BB36" s="11"/>
      <c r="BC36" s="11"/>
      <c r="BD36" s="11"/>
      <c r="BE36" s="11"/>
      <c r="BF36" s="11"/>
      <c r="BG36" s="11"/>
      <c r="BH36" s="11"/>
      <c r="BI36" s="11"/>
      <c r="BJ36" s="11"/>
      <c r="BK36" s="11"/>
      <c r="BL36" s="11"/>
      <c r="BM36" s="11"/>
      <c r="BN36" s="11"/>
      <c r="BO36" s="11"/>
      <c r="BP36" s="11"/>
      <c r="BQ36" s="11"/>
      <c r="BR36" s="11"/>
      <c r="BS36" s="11"/>
      <c r="BT36" s="11"/>
      <c r="BU36" s="11"/>
      <c r="BV36" s="11"/>
      <c r="BW36" s="56"/>
      <c r="BX36" s="59"/>
      <c r="BY36" s="59"/>
      <c r="CA36" s="31">
        <f t="shared" si="45"/>
        <v>0</v>
      </c>
      <c r="CB36" s="31">
        <f t="shared" si="45"/>
        <v>0</v>
      </c>
      <c r="CC36" s="31">
        <f t="shared" si="45"/>
        <v>0</v>
      </c>
      <c r="CD36" s="31">
        <f t="shared" si="45"/>
        <v>0</v>
      </c>
      <c r="CE36" s="31">
        <f t="shared" si="45"/>
        <v>0</v>
      </c>
      <c r="CF36" s="31">
        <f t="shared" si="45"/>
        <v>0</v>
      </c>
      <c r="CG36" s="31">
        <f t="shared" si="45"/>
        <v>0</v>
      </c>
      <c r="CH36" s="31">
        <f t="shared" si="45"/>
        <v>0</v>
      </c>
      <c r="CI36" s="31">
        <f t="shared" si="45"/>
        <v>0</v>
      </c>
      <c r="CJ36" s="31">
        <f t="shared" si="45"/>
        <v>0</v>
      </c>
      <c r="CK36" s="31">
        <f t="shared" si="46"/>
        <v>0</v>
      </c>
      <c r="CL36" s="31">
        <f t="shared" si="46"/>
        <v>0</v>
      </c>
      <c r="CM36" s="31">
        <f t="shared" si="46"/>
        <v>0</v>
      </c>
      <c r="CN36" s="31">
        <f t="shared" si="46"/>
        <v>0</v>
      </c>
      <c r="CO36" s="31">
        <f t="shared" si="46"/>
        <v>0</v>
      </c>
      <c r="CP36" s="31">
        <f t="shared" si="46"/>
        <v>0</v>
      </c>
      <c r="CQ36" s="31">
        <f t="shared" si="46"/>
        <v>0</v>
      </c>
      <c r="CR36" s="31">
        <f t="shared" si="46"/>
        <v>0</v>
      </c>
      <c r="CS36" s="31">
        <f t="shared" si="46"/>
        <v>0</v>
      </c>
      <c r="CT36" s="31">
        <f t="shared" si="46"/>
        <v>0</v>
      </c>
      <c r="CU36" s="31">
        <f t="shared" si="47"/>
        <v>0</v>
      </c>
      <c r="CV36" s="31">
        <f t="shared" si="47"/>
        <v>0</v>
      </c>
      <c r="CW36" s="31">
        <f t="shared" si="47"/>
        <v>0</v>
      </c>
      <c r="CX36" s="31">
        <f t="shared" si="47"/>
        <v>0</v>
      </c>
      <c r="CY36" s="31">
        <f t="shared" si="47"/>
        <v>0</v>
      </c>
      <c r="CZ36" s="31">
        <f t="shared" si="47"/>
        <v>0</v>
      </c>
      <c r="DA36" s="31">
        <f t="shared" si="47"/>
        <v>0</v>
      </c>
      <c r="DB36" s="31">
        <f t="shared" si="47"/>
        <v>0</v>
      </c>
      <c r="DC36" s="31">
        <f t="shared" si="47"/>
        <v>0</v>
      </c>
      <c r="DD36" s="31">
        <f t="shared" si="47"/>
        <v>0</v>
      </c>
      <c r="DE36" s="31">
        <f t="shared" si="48"/>
        <v>0</v>
      </c>
      <c r="DF36" s="31">
        <f t="shared" si="48"/>
        <v>0</v>
      </c>
      <c r="DG36" s="31">
        <f t="shared" si="48"/>
        <v>0</v>
      </c>
      <c r="DH36" s="31">
        <f t="shared" si="48"/>
        <v>0</v>
      </c>
      <c r="DI36" s="31">
        <f t="shared" si="48"/>
        <v>0</v>
      </c>
      <c r="DJ36" s="31">
        <f t="shared" si="48"/>
        <v>0</v>
      </c>
      <c r="DK36" s="31">
        <f t="shared" si="48"/>
        <v>0</v>
      </c>
      <c r="DL36" s="31">
        <f t="shared" si="48"/>
        <v>0</v>
      </c>
      <c r="DM36" s="31">
        <f t="shared" si="48"/>
        <v>0</v>
      </c>
      <c r="DN36" s="31">
        <f t="shared" si="48"/>
        <v>0</v>
      </c>
      <c r="DO36" s="31">
        <f t="shared" si="49"/>
        <v>0</v>
      </c>
      <c r="DP36" s="31">
        <f t="shared" si="49"/>
        <v>0</v>
      </c>
      <c r="DQ36" s="31">
        <f t="shared" si="49"/>
        <v>0</v>
      </c>
      <c r="DR36" s="31">
        <f t="shared" si="49"/>
        <v>0</v>
      </c>
      <c r="DS36" s="31">
        <f t="shared" si="49"/>
        <v>0</v>
      </c>
      <c r="DT36" s="31">
        <f t="shared" si="49"/>
        <v>0</v>
      </c>
      <c r="DU36" s="31">
        <f t="shared" si="49"/>
        <v>0</v>
      </c>
      <c r="DV36" s="31">
        <f t="shared" si="49"/>
        <v>0</v>
      </c>
      <c r="DW36" s="31">
        <f t="shared" si="49"/>
        <v>0</v>
      </c>
      <c r="DX36" s="31">
        <f t="shared" si="49"/>
        <v>0</v>
      </c>
      <c r="DY36" s="31">
        <f t="shared" si="50"/>
        <v>0</v>
      </c>
      <c r="DZ36" s="31">
        <f t="shared" si="50"/>
        <v>0</v>
      </c>
      <c r="EA36" s="31">
        <f t="shared" si="50"/>
        <v>0</v>
      </c>
      <c r="EB36" s="31">
        <f t="shared" si="50"/>
        <v>0</v>
      </c>
      <c r="EC36" s="31">
        <f t="shared" si="50"/>
        <v>0</v>
      </c>
      <c r="ED36" s="31">
        <f t="shared" si="50"/>
        <v>0</v>
      </c>
      <c r="EE36" s="31">
        <f t="shared" si="50"/>
        <v>0</v>
      </c>
      <c r="EF36" s="31">
        <f t="shared" si="50"/>
        <v>0</v>
      </c>
      <c r="EG36" s="31">
        <f t="shared" si="50"/>
        <v>0</v>
      </c>
      <c r="EH36" s="31">
        <f t="shared" si="50"/>
        <v>0</v>
      </c>
      <c r="EI36" s="31">
        <f t="shared" si="51"/>
        <v>0</v>
      </c>
      <c r="EJ36" s="31">
        <f t="shared" si="51"/>
        <v>0</v>
      </c>
      <c r="EK36" s="31">
        <f t="shared" si="51"/>
        <v>0</v>
      </c>
      <c r="EL36" s="31">
        <f t="shared" si="51"/>
        <v>0</v>
      </c>
      <c r="EM36" s="31">
        <f t="shared" si="51"/>
        <v>0</v>
      </c>
      <c r="EN36" s="31">
        <f t="shared" si="51"/>
        <v>0</v>
      </c>
      <c r="EO36" s="31">
        <f t="shared" si="51"/>
        <v>0</v>
      </c>
      <c r="EP36" s="31">
        <f t="shared" si="51"/>
        <v>0</v>
      </c>
      <c r="EQ36" s="31">
        <f t="shared" si="51"/>
        <v>0</v>
      </c>
    </row>
    <row r="37" spans="2:147" ht="150" customHeight="1">
      <c r="B37" s="430">
        <v>32</v>
      </c>
      <c r="C37" s="614" t="s">
        <v>67</v>
      </c>
      <c r="D37" s="471"/>
      <c r="E37" s="622"/>
      <c r="F37" s="586"/>
      <c r="G37" s="592" t="s">
        <v>539</v>
      </c>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v>1</v>
      </c>
      <c r="BH37" s="11"/>
      <c r="BI37" s="11"/>
      <c r="BJ37" s="11"/>
      <c r="BK37" s="11"/>
      <c r="BL37" s="11"/>
      <c r="BM37" s="11"/>
      <c r="BN37" s="11"/>
      <c r="BO37" s="11"/>
      <c r="BP37" s="11"/>
      <c r="BQ37" s="11"/>
      <c r="BR37" s="11"/>
      <c r="BS37" s="11"/>
      <c r="BT37" s="11"/>
      <c r="BU37" s="11"/>
      <c r="BV37" s="11"/>
      <c r="BW37" s="56"/>
      <c r="BX37" s="59"/>
      <c r="BY37" s="59"/>
      <c r="CA37" s="32">
        <f t="shared" ref="CA37:DF37" si="52">IF(OR(AND($D37="Yes",I37=1),AND($D37="Maybe", I37=1)), 1, 0)</f>
        <v>0</v>
      </c>
      <c r="CB37" s="32">
        <f t="shared" si="52"/>
        <v>0</v>
      </c>
      <c r="CC37" s="32">
        <f t="shared" si="52"/>
        <v>0</v>
      </c>
      <c r="CD37" s="32">
        <f t="shared" si="52"/>
        <v>0</v>
      </c>
      <c r="CE37" s="32">
        <f t="shared" si="52"/>
        <v>0</v>
      </c>
      <c r="CF37" s="32">
        <f t="shared" si="52"/>
        <v>0</v>
      </c>
      <c r="CG37" s="32">
        <f t="shared" si="52"/>
        <v>0</v>
      </c>
      <c r="CH37" s="32">
        <f t="shared" si="52"/>
        <v>0</v>
      </c>
      <c r="CI37" s="32">
        <f t="shared" si="52"/>
        <v>0</v>
      </c>
      <c r="CJ37" s="32">
        <f t="shared" si="52"/>
        <v>0</v>
      </c>
      <c r="CK37" s="32">
        <f t="shared" si="52"/>
        <v>0</v>
      </c>
      <c r="CL37" s="32">
        <f t="shared" si="52"/>
        <v>0</v>
      </c>
      <c r="CM37" s="32">
        <f t="shared" si="52"/>
        <v>0</v>
      </c>
      <c r="CN37" s="32">
        <f t="shared" si="52"/>
        <v>0</v>
      </c>
      <c r="CO37" s="32">
        <f t="shared" si="52"/>
        <v>0</v>
      </c>
      <c r="CP37" s="32">
        <f t="shared" si="52"/>
        <v>0</v>
      </c>
      <c r="CQ37" s="32">
        <f t="shared" si="52"/>
        <v>0</v>
      </c>
      <c r="CR37" s="32">
        <f t="shared" si="52"/>
        <v>0</v>
      </c>
      <c r="CS37" s="32">
        <f t="shared" si="52"/>
        <v>0</v>
      </c>
      <c r="CT37" s="32">
        <f t="shared" si="52"/>
        <v>0</v>
      </c>
      <c r="CU37" s="32">
        <f t="shared" si="52"/>
        <v>0</v>
      </c>
      <c r="CV37" s="32">
        <f t="shared" si="52"/>
        <v>0</v>
      </c>
      <c r="CW37" s="32">
        <f t="shared" si="52"/>
        <v>0</v>
      </c>
      <c r="CX37" s="32">
        <f t="shared" si="52"/>
        <v>0</v>
      </c>
      <c r="CY37" s="32">
        <f t="shared" si="52"/>
        <v>0</v>
      </c>
      <c r="CZ37" s="32">
        <f t="shared" si="52"/>
        <v>0</v>
      </c>
      <c r="DA37" s="32">
        <f t="shared" si="52"/>
        <v>0</v>
      </c>
      <c r="DB37" s="32">
        <f t="shared" si="52"/>
        <v>0</v>
      </c>
      <c r="DC37" s="32">
        <f t="shared" si="52"/>
        <v>0</v>
      </c>
      <c r="DD37" s="32">
        <f t="shared" si="52"/>
        <v>0</v>
      </c>
      <c r="DE37" s="32">
        <f t="shared" si="52"/>
        <v>0</v>
      </c>
      <c r="DF37" s="32">
        <f t="shared" si="52"/>
        <v>0</v>
      </c>
      <c r="DG37" s="32">
        <f t="shared" ref="DG37:EL37" si="53">IF(OR(AND($D37="Yes",AO37=1),AND($D37="Maybe", AO37=1)), 1, 0)</f>
        <v>0</v>
      </c>
      <c r="DH37" s="32">
        <f t="shared" si="53"/>
        <v>0</v>
      </c>
      <c r="DI37" s="32">
        <f t="shared" si="53"/>
        <v>0</v>
      </c>
      <c r="DJ37" s="32">
        <f t="shared" si="53"/>
        <v>0</v>
      </c>
      <c r="DK37" s="32">
        <f t="shared" si="53"/>
        <v>0</v>
      </c>
      <c r="DL37" s="32">
        <f t="shared" si="53"/>
        <v>0</v>
      </c>
      <c r="DM37" s="32">
        <f t="shared" si="53"/>
        <v>0</v>
      </c>
      <c r="DN37" s="32">
        <f t="shared" si="53"/>
        <v>0</v>
      </c>
      <c r="DO37" s="32">
        <f t="shared" si="53"/>
        <v>0</v>
      </c>
      <c r="DP37" s="32">
        <f t="shared" si="53"/>
        <v>0</v>
      </c>
      <c r="DQ37" s="32">
        <f t="shared" si="53"/>
        <v>0</v>
      </c>
      <c r="DR37" s="32">
        <f t="shared" si="53"/>
        <v>0</v>
      </c>
      <c r="DS37" s="32">
        <f t="shared" si="53"/>
        <v>0</v>
      </c>
      <c r="DT37" s="32">
        <f t="shared" si="53"/>
        <v>0</v>
      </c>
      <c r="DU37" s="32">
        <f t="shared" si="53"/>
        <v>0</v>
      </c>
      <c r="DV37" s="32">
        <f t="shared" si="53"/>
        <v>0</v>
      </c>
      <c r="DW37" s="32">
        <f t="shared" si="53"/>
        <v>0</v>
      </c>
      <c r="DX37" s="32">
        <f t="shared" si="53"/>
        <v>0</v>
      </c>
      <c r="DY37" s="32">
        <f t="shared" si="53"/>
        <v>0</v>
      </c>
      <c r="DZ37" s="32">
        <f t="shared" si="53"/>
        <v>0</v>
      </c>
      <c r="EA37" s="32">
        <f t="shared" si="53"/>
        <v>0</v>
      </c>
      <c r="EB37" s="32">
        <f t="shared" si="53"/>
        <v>0</v>
      </c>
      <c r="EC37" s="32">
        <f t="shared" si="53"/>
        <v>0</v>
      </c>
      <c r="ED37" s="32">
        <f t="shared" si="53"/>
        <v>0</v>
      </c>
      <c r="EE37" s="32">
        <f t="shared" si="53"/>
        <v>0</v>
      </c>
      <c r="EF37" s="32">
        <f t="shared" si="53"/>
        <v>0</v>
      </c>
      <c r="EG37" s="32">
        <f t="shared" si="53"/>
        <v>0</v>
      </c>
      <c r="EH37" s="32">
        <f t="shared" si="53"/>
        <v>0</v>
      </c>
      <c r="EI37" s="32">
        <f t="shared" si="53"/>
        <v>0</v>
      </c>
      <c r="EJ37" s="32">
        <f t="shared" si="53"/>
        <v>0</v>
      </c>
      <c r="EK37" s="32">
        <f t="shared" si="53"/>
        <v>0</v>
      </c>
      <c r="EL37" s="32">
        <f t="shared" si="53"/>
        <v>0</v>
      </c>
      <c r="EM37" s="32">
        <f>IF(OR(AND($D37="Yes",BU37=1),AND($D37="Maybe", BU37=1)), 1, 0)</f>
        <v>0</v>
      </c>
      <c r="EN37" s="32">
        <f>IF(OR(AND($D37="Yes",BV37=1),AND($D37="Maybe", BV37=1)), 1, 0)</f>
        <v>0</v>
      </c>
      <c r="EO37" s="32">
        <f>IF(OR(AND($D37="Yes",BW37=1),AND($D37="Maybe", BW37=1)), 1, 0)</f>
        <v>0</v>
      </c>
      <c r="EP37" s="32">
        <f>IF(OR(AND($D37="Yes",BX37=1),AND($D37="Maybe", BX37=1)), 1, 0)</f>
        <v>0</v>
      </c>
      <c r="EQ37" s="32">
        <f>IF(OR(AND($D37="Yes",BY37=1),AND($D37="Maybe", BY37=1)), 1, 0)</f>
        <v>0</v>
      </c>
    </row>
    <row r="38" spans="2:147" ht="150" customHeight="1">
      <c r="B38" s="430">
        <v>33</v>
      </c>
      <c r="C38" s="614" t="s">
        <v>495</v>
      </c>
      <c r="D38" s="471"/>
      <c r="E38" s="622"/>
      <c r="F38" s="586"/>
      <c r="G38" s="595" t="s">
        <v>540</v>
      </c>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v>1</v>
      </c>
      <c r="BG38" s="11"/>
      <c r="BH38" s="11"/>
      <c r="BI38" s="11"/>
      <c r="BJ38" s="11"/>
      <c r="BK38" s="11"/>
      <c r="BL38" s="11"/>
      <c r="BM38" s="11"/>
      <c r="BN38" s="11"/>
      <c r="BO38" s="11"/>
      <c r="BP38" s="11"/>
      <c r="BQ38" s="11"/>
      <c r="BR38" s="11"/>
      <c r="BS38" s="11"/>
      <c r="BT38" s="11"/>
      <c r="BU38" s="11"/>
      <c r="BV38" s="11"/>
      <c r="BW38" s="56"/>
      <c r="BX38" s="59"/>
      <c r="BY38" s="59"/>
      <c r="CA38" s="31">
        <f t="shared" ref="CA38:CJ39" si="54">IF(OR(AND($D38="No",I38=1),AND($D38="Maybe", I38=1)), 1, 0)</f>
        <v>0</v>
      </c>
      <c r="CB38" s="31">
        <f t="shared" si="54"/>
        <v>0</v>
      </c>
      <c r="CC38" s="31">
        <f t="shared" si="54"/>
        <v>0</v>
      </c>
      <c r="CD38" s="31">
        <f t="shared" si="54"/>
        <v>0</v>
      </c>
      <c r="CE38" s="31">
        <f t="shared" si="54"/>
        <v>0</v>
      </c>
      <c r="CF38" s="31">
        <f t="shared" si="54"/>
        <v>0</v>
      </c>
      <c r="CG38" s="31">
        <f t="shared" si="54"/>
        <v>0</v>
      </c>
      <c r="CH38" s="31">
        <f t="shared" si="54"/>
        <v>0</v>
      </c>
      <c r="CI38" s="31">
        <f t="shared" si="54"/>
        <v>0</v>
      </c>
      <c r="CJ38" s="31">
        <f t="shared" si="54"/>
        <v>0</v>
      </c>
      <c r="CK38" s="31">
        <f t="shared" ref="CK38:CT39" si="55">IF(OR(AND($D38="No",S38=1),AND($D38="Maybe", S38=1)), 1, 0)</f>
        <v>0</v>
      </c>
      <c r="CL38" s="31">
        <f t="shared" si="55"/>
        <v>0</v>
      </c>
      <c r="CM38" s="31">
        <f t="shared" si="55"/>
        <v>0</v>
      </c>
      <c r="CN38" s="31">
        <f t="shared" si="55"/>
        <v>0</v>
      </c>
      <c r="CO38" s="31">
        <f t="shared" si="55"/>
        <v>0</v>
      </c>
      <c r="CP38" s="31">
        <f t="shared" si="55"/>
        <v>0</v>
      </c>
      <c r="CQ38" s="31">
        <f t="shared" si="55"/>
        <v>0</v>
      </c>
      <c r="CR38" s="31">
        <f t="shared" si="55"/>
        <v>0</v>
      </c>
      <c r="CS38" s="31">
        <f t="shared" si="55"/>
        <v>0</v>
      </c>
      <c r="CT38" s="31">
        <f t="shared" si="55"/>
        <v>0</v>
      </c>
      <c r="CU38" s="31">
        <f t="shared" ref="CU38:DD39" si="56">IF(OR(AND($D38="No",AC38=1),AND($D38="Maybe", AC38=1)), 1, 0)</f>
        <v>0</v>
      </c>
      <c r="CV38" s="31">
        <f t="shared" si="56"/>
        <v>0</v>
      </c>
      <c r="CW38" s="31">
        <f t="shared" si="56"/>
        <v>0</v>
      </c>
      <c r="CX38" s="31">
        <f t="shared" si="56"/>
        <v>0</v>
      </c>
      <c r="CY38" s="31">
        <f t="shared" si="56"/>
        <v>0</v>
      </c>
      <c r="CZ38" s="31">
        <f t="shared" si="56"/>
        <v>0</v>
      </c>
      <c r="DA38" s="31">
        <f t="shared" si="56"/>
        <v>0</v>
      </c>
      <c r="DB38" s="31">
        <f t="shared" si="56"/>
        <v>0</v>
      </c>
      <c r="DC38" s="31">
        <f t="shared" si="56"/>
        <v>0</v>
      </c>
      <c r="DD38" s="31">
        <f t="shared" si="56"/>
        <v>0</v>
      </c>
      <c r="DE38" s="31">
        <f t="shared" ref="DE38:DN39" si="57">IF(OR(AND($D38="No",AM38=1),AND($D38="Maybe", AM38=1)), 1, 0)</f>
        <v>0</v>
      </c>
      <c r="DF38" s="31">
        <f t="shared" si="57"/>
        <v>0</v>
      </c>
      <c r="DG38" s="31">
        <f t="shared" si="57"/>
        <v>0</v>
      </c>
      <c r="DH38" s="31">
        <f t="shared" si="57"/>
        <v>0</v>
      </c>
      <c r="DI38" s="31">
        <f t="shared" si="57"/>
        <v>0</v>
      </c>
      <c r="DJ38" s="31">
        <f t="shared" si="57"/>
        <v>0</v>
      </c>
      <c r="DK38" s="31">
        <f t="shared" si="57"/>
        <v>0</v>
      </c>
      <c r="DL38" s="31">
        <f t="shared" si="57"/>
        <v>0</v>
      </c>
      <c r="DM38" s="31">
        <f t="shared" si="57"/>
        <v>0</v>
      </c>
      <c r="DN38" s="31">
        <f t="shared" si="57"/>
        <v>0</v>
      </c>
      <c r="DO38" s="31">
        <f t="shared" ref="DO38:DX39" si="58">IF(OR(AND($D38="No",AW38=1),AND($D38="Maybe", AW38=1)), 1, 0)</f>
        <v>0</v>
      </c>
      <c r="DP38" s="31">
        <f t="shared" si="58"/>
        <v>0</v>
      </c>
      <c r="DQ38" s="31">
        <f t="shared" si="58"/>
        <v>0</v>
      </c>
      <c r="DR38" s="31">
        <f t="shared" si="58"/>
        <v>0</v>
      </c>
      <c r="DS38" s="31">
        <f t="shared" si="58"/>
        <v>0</v>
      </c>
      <c r="DT38" s="31">
        <f t="shared" si="58"/>
        <v>0</v>
      </c>
      <c r="DU38" s="31">
        <f t="shared" si="58"/>
        <v>0</v>
      </c>
      <c r="DV38" s="31">
        <f t="shared" si="58"/>
        <v>0</v>
      </c>
      <c r="DW38" s="31">
        <f t="shared" si="58"/>
        <v>0</v>
      </c>
      <c r="DX38" s="31">
        <f t="shared" si="58"/>
        <v>0</v>
      </c>
      <c r="DY38" s="31">
        <f t="shared" ref="DY38:EH39" si="59">IF(OR(AND($D38="No",BG38=1),AND($D38="Maybe", BG38=1)), 1, 0)</f>
        <v>0</v>
      </c>
      <c r="DZ38" s="31">
        <f t="shared" si="59"/>
        <v>0</v>
      </c>
      <c r="EA38" s="31">
        <f t="shared" si="59"/>
        <v>0</v>
      </c>
      <c r="EB38" s="31">
        <f t="shared" si="59"/>
        <v>0</v>
      </c>
      <c r="EC38" s="31">
        <f t="shared" si="59"/>
        <v>0</v>
      </c>
      <c r="ED38" s="31">
        <f t="shared" si="59"/>
        <v>0</v>
      </c>
      <c r="EE38" s="31">
        <f t="shared" si="59"/>
        <v>0</v>
      </c>
      <c r="EF38" s="31">
        <f t="shared" si="59"/>
        <v>0</v>
      </c>
      <c r="EG38" s="31">
        <f t="shared" si="59"/>
        <v>0</v>
      </c>
      <c r="EH38" s="31">
        <f t="shared" si="59"/>
        <v>0</v>
      </c>
      <c r="EI38" s="31">
        <f t="shared" ref="EI38:EQ39" si="60">IF(OR(AND($D38="No",BQ38=1),AND($D38="Maybe", BQ38=1)), 1, 0)</f>
        <v>0</v>
      </c>
      <c r="EJ38" s="31">
        <f t="shared" si="60"/>
        <v>0</v>
      </c>
      <c r="EK38" s="31">
        <f t="shared" si="60"/>
        <v>0</v>
      </c>
      <c r="EL38" s="31">
        <f t="shared" si="60"/>
        <v>0</v>
      </c>
      <c r="EM38" s="31">
        <f t="shared" si="60"/>
        <v>0</v>
      </c>
      <c r="EN38" s="31">
        <f t="shared" si="60"/>
        <v>0</v>
      </c>
      <c r="EO38" s="31">
        <f t="shared" si="60"/>
        <v>0</v>
      </c>
      <c r="EP38" s="31">
        <f t="shared" si="60"/>
        <v>0</v>
      </c>
      <c r="EQ38" s="31">
        <f t="shared" si="60"/>
        <v>0</v>
      </c>
    </row>
    <row r="39" spans="2:147" ht="150" customHeight="1">
      <c r="B39" s="430">
        <v>34</v>
      </c>
      <c r="C39" s="617" t="s">
        <v>71</v>
      </c>
      <c r="D39" s="471"/>
      <c r="E39" s="622"/>
      <c r="F39"/>
      <c r="G39" s="590"/>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v>1</v>
      </c>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56"/>
      <c r="BX39" s="59"/>
      <c r="BY39" s="59"/>
      <c r="CA39" s="31">
        <f t="shared" si="54"/>
        <v>0</v>
      </c>
      <c r="CB39" s="31">
        <f t="shared" si="54"/>
        <v>0</v>
      </c>
      <c r="CC39" s="31">
        <f t="shared" si="54"/>
        <v>0</v>
      </c>
      <c r="CD39" s="31">
        <f t="shared" si="54"/>
        <v>0</v>
      </c>
      <c r="CE39" s="31">
        <f t="shared" si="54"/>
        <v>0</v>
      </c>
      <c r="CF39" s="31">
        <f t="shared" si="54"/>
        <v>0</v>
      </c>
      <c r="CG39" s="31">
        <f t="shared" si="54"/>
        <v>0</v>
      </c>
      <c r="CH39" s="31">
        <f t="shared" si="54"/>
        <v>0</v>
      </c>
      <c r="CI39" s="31">
        <f t="shared" si="54"/>
        <v>0</v>
      </c>
      <c r="CJ39" s="31">
        <f t="shared" si="54"/>
        <v>0</v>
      </c>
      <c r="CK39" s="31">
        <f t="shared" si="55"/>
        <v>0</v>
      </c>
      <c r="CL39" s="31">
        <f t="shared" si="55"/>
        <v>0</v>
      </c>
      <c r="CM39" s="31">
        <f t="shared" si="55"/>
        <v>0</v>
      </c>
      <c r="CN39" s="31">
        <f t="shared" si="55"/>
        <v>0</v>
      </c>
      <c r="CO39" s="31">
        <f t="shared" si="55"/>
        <v>0</v>
      </c>
      <c r="CP39" s="31">
        <f t="shared" si="55"/>
        <v>0</v>
      </c>
      <c r="CQ39" s="31">
        <f t="shared" si="55"/>
        <v>0</v>
      </c>
      <c r="CR39" s="31">
        <f t="shared" si="55"/>
        <v>0</v>
      </c>
      <c r="CS39" s="31">
        <f t="shared" si="55"/>
        <v>0</v>
      </c>
      <c r="CT39" s="31">
        <f t="shared" si="55"/>
        <v>0</v>
      </c>
      <c r="CU39" s="31">
        <f t="shared" si="56"/>
        <v>0</v>
      </c>
      <c r="CV39" s="31">
        <f t="shared" si="56"/>
        <v>0</v>
      </c>
      <c r="CW39" s="31">
        <f t="shared" si="56"/>
        <v>0</v>
      </c>
      <c r="CX39" s="31">
        <f t="shared" si="56"/>
        <v>0</v>
      </c>
      <c r="CY39" s="31">
        <f t="shared" si="56"/>
        <v>0</v>
      </c>
      <c r="CZ39" s="31">
        <f t="shared" si="56"/>
        <v>0</v>
      </c>
      <c r="DA39" s="31">
        <f t="shared" si="56"/>
        <v>0</v>
      </c>
      <c r="DB39" s="31">
        <f t="shared" si="56"/>
        <v>0</v>
      </c>
      <c r="DC39" s="31">
        <f t="shared" si="56"/>
        <v>0</v>
      </c>
      <c r="DD39" s="31">
        <f t="shared" si="56"/>
        <v>0</v>
      </c>
      <c r="DE39" s="31">
        <f t="shared" si="57"/>
        <v>0</v>
      </c>
      <c r="DF39" s="31">
        <f t="shared" si="57"/>
        <v>0</v>
      </c>
      <c r="DG39" s="31">
        <f t="shared" si="57"/>
        <v>0</v>
      </c>
      <c r="DH39" s="31">
        <f t="shared" si="57"/>
        <v>0</v>
      </c>
      <c r="DI39" s="31">
        <f t="shared" si="57"/>
        <v>0</v>
      </c>
      <c r="DJ39" s="31">
        <f t="shared" si="57"/>
        <v>0</v>
      </c>
      <c r="DK39" s="31">
        <f t="shared" si="57"/>
        <v>0</v>
      </c>
      <c r="DL39" s="31">
        <f t="shared" si="57"/>
        <v>0</v>
      </c>
      <c r="DM39" s="31">
        <f t="shared" si="57"/>
        <v>0</v>
      </c>
      <c r="DN39" s="31">
        <f t="shared" si="57"/>
        <v>0</v>
      </c>
      <c r="DO39" s="31">
        <f t="shared" si="58"/>
        <v>0</v>
      </c>
      <c r="DP39" s="31">
        <f t="shared" si="58"/>
        <v>0</v>
      </c>
      <c r="DQ39" s="31">
        <f t="shared" si="58"/>
        <v>0</v>
      </c>
      <c r="DR39" s="31">
        <f t="shared" si="58"/>
        <v>0</v>
      </c>
      <c r="DS39" s="31">
        <f t="shared" si="58"/>
        <v>0</v>
      </c>
      <c r="DT39" s="31">
        <f t="shared" si="58"/>
        <v>0</v>
      </c>
      <c r="DU39" s="31">
        <f t="shared" si="58"/>
        <v>0</v>
      </c>
      <c r="DV39" s="31">
        <f t="shared" si="58"/>
        <v>0</v>
      </c>
      <c r="DW39" s="31">
        <f t="shared" si="58"/>
        <v>0</v>
      </c>
      <c r="DX39" s="31">
        <f t="shared" si="58"/>
        <v>0</v>
      </c>
      <c r="DY39" s="31">
        <f t="shared" si="59"/>
        <v>0</v>
      </c>
      <c r="DZ39" s="31">
        <f t="shared" si="59"/>
        <v>0</v>
      </c>
      <c r="EA39" s="31">
        <f t="shared" si="59"/>
        <v>0</v>
      </c>
      <c r="EB39" s="31">
        <f t="shared" si="59"/>
        <v>0</v>
      </c>
      <c r="EC39" s="31">
        <f t="shared" si="59"/>
        <v>0</v>
      </c>
      <c r="ED39" s="31">
        <f t="shared" si="59"/>
        <v>0</v>
      </c>
      <c r="EE39" s="31">
        <f t="shared" si="59"/>
        <v>0</v>
      </c>
      <c r="EF39" s="31">
        <f t="shared" si="59"/>
        <v>0</v>
      </c>
      <c r="EG39" s="31">
        <f t="shared" si="59"/>
        <v>0</v>
      </c>
      <c r="EH39" s="31">
        <f t="shared" si="59"/>
        <v>0</v>
      </c>
      <c r="EI39" s="31">
        <f t="shared" si="60"/>
        <v>0</v>
      </c>
      <c r="EJ39" s="31">
        <f t="shared" si="60"/>
        <v>0</v>
      </c>
      <c r="EK39" s="31">
        <f t="shared" si="60"/>
        <v>0</v>
      </c>
      <c r="EL39" s="31">
        <f t="shared" si="60"/>
        <v>0</v>
      </c>
      <c r="EM39" s="31">
        <f t="shared" si="60"/>
        <v>0</v>
      </c>
      <c r="EN39" s="31">
        <f t="shared" si="60"/>
        <v>0</v>
      </c>
      <c r="EO39" s="31">
        <f t="shared" si="60"/>
        <v>0</v>
      </c>
      <c r="EP39" s="31">
        <f t="shared" si="60"/>
        <v>0</v>
      </c>
      <c r="EQ39" s="31">
        <f t="shared" si="60"/>
        <v>0</v>
      </c>
    </row>
    <row r="40" spans="2:147" ht="150" customHeight="1">
      <c r="B40" s="430">
        <v>35</v>
      </c>
      <c r="C40" s="614" t="s">
        <v>512</v>
      </c>
      <c r="D40" s="471"/>
      <c r="E40" s="622"/>
      <c r="F40" s="586"/>
      <c r="G40" s="590"/>
      <c r="I40" s="11"/>
      <c r="J40" s="11"/>
      <c r="K40" s="11"/>
      <c r="L40" s="11"/>
      <c r="M40" s="11"/>
      <c r="N40" s="11"/>
      <c r="O40" s="11"/>
      <c r="P40" s="11"/>
      <c r="Q40" s="11">
        <v>1</v>
      </c>
      <c r="R40" s="11"/>
      <c r="S40" s="11">
        <v>1</v>
      </c>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v>1</v>
      </c>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56"/>
      <c r="BX40" s="59"/>
      <c r="BY40" s="59"/>
      <c r="CA40" s="32">
        <f t="shared" ref="CA40:DF40" si="61">IF(OR(AND($D40="Yes",I40=1),AND($D40="Maybe", I40=1)), 1, 0)</f>
        <v>0</v>
      </c>
      <c r="CB40" s="32">
        <f t="shared" si="61"/>
        <v>0</v>
      </c>
      <c r="CC40" s="32">
        <f t="shared" si="61"/>
        <v>0</v>
      </c>
      <c r="CD40" s="32">
        <f t="shared" si="61"/>
        <v>0</v>
      </c>
      <c r="CE40" s="32">
        <f t="shared" si="61"/>
        <v>0</v>
      </c>
      <c r="CF40" s="32">
        <f t="shared" si="61"/>
        <v>0</v>
      </c>
      <c r="CG40" s="32">
        <f t="shared" si="61"/>
        <v>0</v>
      </c>
      <c r="CH40" s="32">
        <f t="shared" si="61"/>
        <v>0</v>
      </c>
      <c r="CI40" s="32">
        <f t="shared" si="61"/>
        <v>0</v>
      </c>
      <c r="CJ40" s="32">
        <f t="shared" si="61"/>
        <v>0</v>
      </c>
      <c r="CK40" s="32">
        <f t="shared" si="61"/>
        <v>0</v>
      </c>
      <c r="CL40" s="32">
        <f t="shared" si="61"/>
        <v>0</v>
      </c>
      <c r="CM40" s="32">
        <f t="shared" si="61"/>
        <v>0</v>
      </c>
      <c r="CN40" s="32">
        <f t="shared" si="61"/>
        <v>0</v>
      </c>
      <c r="CO40" s="32">
        <f t="shared" si="61"/>
        <v>0</v>
      </c>
      <c r="CP40" s="32">
        <f t="shared" si="61"/>
        <v>0</v>
      </c>
      <c r="CQ40" s="32">
        <f t="shared" si="61"/>
        <v>0</v>
      </c>
      <c r="CR40" s="32">
        <f t="shared" si="61"/>
        <v>0</v>
      </c>
      <c r="CS40" s="32">
        <f t="shared" si="61"/>
        <v>0</v>
      </c>
      <c r="CT40" s="32">
        <f t="shared" si="61"/>
        <v>0</v>
      </c>
      <c r="CU40" s="32">
        <f t="shared" si="61"/>
        <v>0</v>
      </c>
      <c r="CV40" s="32">
        <f t="shared" si="61"/>
        <v>0</v>
      </c>
      <c r="CW40" s="32">
        <f t="shared" si="61"/>
        <v>0</v>
      </c>
      <c r="CX40" s="32">
        <f t="shared" si="61"/>
        <v>0</v>
      </c>
      <c r="CY40" s="32">
        <f t="shared" si="61"/>
        <v>0</v>
      </c>
      <c r="CZ40" s="32">
        <f t="shared" si="61"/>
        <v>0</v>
      </c>
      <c r="DA40" s="32">
        <f t="shared" si="61"/>
        <v>0</v>
      </c>
      <c r="DB40" s="32">
        <f t="shared" si="61"/>
        <v>0</v>
      </c>
      <c r="DC40" s="32">
        <f t="shared" si="61"/>
        <v>0</v>
      </c>
      <c r="DD40" s="32">
        <f t="shared" si="61"/>
        <v>0</v>
      </c>
      <c r="DE40" s="32">
        <f t="shared" si="61"/>
        <v>0</v>
      </c>
      <c r="DF40" s="32">
        <f t="shared" si="61"/>
        <v>0</v>
      </c>
      <c r="DG40" s="32">
        <f t="shared" ref="DG40:EL40" si="62">IF(OR(AND($D40="Yes",AO40=1),AND($D40="Maybe", AO40=1)), 1, 0)</f>
        <v>0</v>
      </c>
      <c r="DH40" s="32">
        <f t="shared" si="62"/>
        <v>0</v>
      </c>
      <c r="DI40" s="32">
        <f t="shared" si="62"/>
        <v>0</v>
      </c>
      <c r="DJ40" s="32">
        <f t="shared" si="62"/>
        <v>0</v>
      </c>
      <c r="DK40" s="32">
        <f t="shared" si="62"/>
        <v>0</v>
      </c>
      <c r="DL40" s="32">
        <f t="shared" si="62"/>
        <v>0</v>
      </c>
      <c r="DM40" s="32">
        <f t="shared" si="62"/>
        <v>0</v>
      </c>
      <c r="DN40" s="32">
        <f t="shared" si="62"/>
        <v>0</v>
      </c>
      <c r="DO40" s="32">
        <f t="shared" si="62"/>
        <v>0</v>
      </c>
      <c r="DP40" s="32">
        <f t="shared" si="62"/>
        <v>0</v>
      </c>
      <c r="DQ40" s="32">
        <f t="shared" si="62"/>
        <v>0</v>
      </c>
      <c r="DR40" s="32">
        <f t="shared" si="62"/>
        <v>0</v>
      </c>
      <c r="DS40" s="32">
        <f t="shared" si="62"/>
        <v>0</v>
      </c>
      <c r="DT40" s="32">
        <f t="shared" si="62"/>
        <v>0</v>
      </c>
      <c r="DU40" s="32">
        <f t="shared" si="62"/>
        <v>0</v>
      </c>
      <c r="DV40" s="32">
        <f t="shared" si="62"/>
        <v>0</v>
      </c>
      <c r="DW40" s="32">
        <f t="shared" si="62"/>
        <v>0</v>
      </c>
      <c r="DX40" s="32">
        <f t="shared" si="62"/>
        <v>0</v>
      </c>
      <c r="DY40" s="32">
        <f t="shared" si="62"/>
        <v>0</v>
      </c>
      <c r="DZ40" s="32">
        <f t="shared" si="62"/>
        <v>0</v>
      </c>
      <c r="EA40" s="32">
        <f t="shared" si="62"/>
        <v>0</v>
      </c>
      <c r="EB40" s="32">
        <f t="shared" si="62"/>
        <v>0</v>
      </c>
      <c r="EC40" s="32">
        <f t="shared" si="62"/>
        <v>0</v>
      </c>
      <c r="ED40" s="32">
        <f t="shared" si="62"/>
        <v>0</v>
      </c>
      <c r="EE40" s="32">
        <f t="shared" si="62"/>
        <v>0</v>
      </c>
      <c r="EF40" s="32">
        <f t="shared" si="62"/>
        <v>0</v>
      </c>
      <c r="EG40" s="32">
        <f t="shared" si="62"/>
        <v>0</v>
      </c>
      <c r="EH40" s="32">
        <f t="shared" si="62"/>
        <v>0</v>
      </c>
      <c r="EI40" s="32">
        <f t="shared" si="62"/>
        <v>0</v>
      </c>
      <c r="EJ40" s="32">
        <f t="shared" si="62"/>
        <v>0</v>
      </c>
      <c r="EK40" s="32">
        <f t="shared" si="62"/>
        <v>0</v>
      </c>
      <c r="EL40" s="32">
        <f t="shared" si="62"/>
        <v>0</v>
      </c>
      <c r="EM40" s="32">
        <f>IF(OR(AND($D40="Yes",BU40=1),AND($D40="Maybe", BU40=1)), 1, 0)</f>
        <v>0</v>
      </c>
      <c r="EN40" s="32">
        <f>IF(OR(AND($D40="Yes",BV40=1),AND($D40="Maybe", BV40=1)), 1, 0)</f>
        <v>0</v>
      </c>
      <c r="EO40" s="32">
        <f>IF(OR(AND($D40="Yes",BW40=1),AND($D40="Maybe", BW40=1)), 1, 0)</f>
        <v>0</v>
      </c>
      <c r="EP40" s="32">
        <f>IF(OR(AND($D40="Yes",BX40=1),AND($D40="Maybe", BX40=1)), 1, 0)</f>
        <v>0</v>
      </c>
      <c r="EQ40" s="32">
        <f>IF(OR(AND($D40="Yes",BY40=1),AND($D40="Maybe", BY40=1)), 1, 0)</f>
        <v>0</v>
      </c>
    </row>
    <row r="41" spans="2:147" ht="150" customHeight="1">
      <c r="B41" s="430">
        <v>36</v>
      </c>
      <c r="C41" s="614" t="s">
        <v>84</v>
      </c>
      <c r="D41" s="471"/>
      <c r="E41" s="622"/>
      <c r="F41" s="586"/>
      <c r="G41" s="590"/>
      <c r="I41" s="11"/>
      <c r="J41" s="11"/>
      <c r="K41" s="11"/>
      <c r="L41" s="11"/>
      <c r="M41" s="11"/>
      <c r="N41" s="11"/>
      <c r="O41" s="11"/>
      <c r="P41" s="11"/>
      <c r="Q41" s="11"/>
      <c r="R41" s="11">
        <v>1</v>
      </c>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56"/>
      <c r="BX41" s="59"/>
      <c r="BY41" s="59"/>
      <c r="CA41" s="31">
        <f t="shared" ref="CA41:CJ44" si="63">IF(OR(AND($D41="No",I41=1),AND($D41="Maybe", I41=1)), 1, 0)</f>
        <v>0</v>
      </c>
      <c r="CB41" s="31">
        <f t="shared" si="63"/>
        <v>0</v>
      </c>
      <c r="CC41" s="31">
        <f t="shared" si="63"/>
        <v>0</v>
      </c>
      <c r="CD41" s="31">
        <f t="shared" si="63"/>
        <v>0</v>
      </c>
      <c r="CE41" s="31">
        <f t="shared" si="63"/>
        <v>0</v>
      </c>
      <c r="CF41" s="31">
        <f t="shared" si="63"/>
        <v>0</v>
      </c>
      <c r="CG41" s="31">
        <f t="shared" si="63"/>
        <v>0</v>
      </c>
      <c r="CH41" s="31">
        <f t="shared" si="63"/>
        <v>0</v>
      </c>
      <c r="CI41" s="31">
        <f t="shared" si="63"/>
        <v>0</v>
      </c>
      <c r="CJ41" s="31">
        <f t="shared" si="63"/>
        <v>0</v>
      </c>
      <c r="CK41" s="31">
        <f t="shared" ref="CK41:CT44" si="64">IF(OR(AND($D41="No",S41=1),AND($D41="Maybe", S41=1)), 1, 0)</f>
        <v>0</v>
      </c>
      <c r="CL41" s="31">
        <f t="shared" si="64"/>
        <v>0</v>
      </c>
      <c r="CM41" s="31">
        <f t="shared" si="64"/>
        <v>0</v>
      </c>
      <c r="CN41" s="31">
        <f t="shared" si="64"/>
        <v>0</v>
      </c>
      <c r="CO41" s="31">
        <f t="shared" si="64"/>
        <v>0</v>
      </c>
      <c r="CP41" s="31">
        <f t="shared" si="64"/>
        <v>0</v>
      </c>
      <c r="CQ41" s="31">
        <f t="shared" si="64"/>
        <v>0</v>
      </c>
      <c r="CR41" s="31">
        <f t="shared" si="64"/>
        <v>0</v>
      </c>
      <c r="CS41" s="31">
        <f t="shared" si="64"/>
        <v>0</v>
      </c>
      <c r="CT41" s="31">
        <f t="shared" si="64"/>
        <v>0</v>
      </c>
      <c r="CU41" s="31">
        <f t="shared" ref="CU41:DD44" si="65">IF(OR(AND($D41="No",AC41=1),AND($D41="Maybe", AC41=1)), 1, 0)</f>
        <v>0</v>
      </c>
      <c r="CV41" s="31">
        <f t="shared" si="65"/>
        <v>0</v>
      </c>
      <c r="CW41" s="31">
        <f t="shared" si="65"/>
        <v>0</v>
      </c>
      <c r="CX41" s="31">
        <f t="shared" si="65"/>
        <v>0</v>
      </c>
      <c r="CY41" s="31">
        <f t="shared" si="65"/>
        <v>0</v>
      </c>
      <c r="CZ41" s="31">
        <f t="shared" si="65"/>
        <v>0</v>
      </c>
      <c r="DA41" s="31">
        <f t="shared" si="65"/>
        <v>0</v>
      </c>
      <c r="DB41" s="31">
        <f t="shared" si="65"/>
        <v>0</v>
      </c>
      <c r="DC41" s="31">
        <f t="shared" si="65"/>
        <v>0</v>
      </c>
      <c r="DD41" s="31">
        <f t="shared" si="65"/>
        <v>0</v>
      </c>
      <c r="DE41" s="31">
        <f t="shared" ref="DE41:DN44" si="66">IF(OR(AND($D41="No",AM41=1),AND($D41="Maybe", AM41=1)), 1, 0)</f>
        <v>0</v>
      </c>
      <c r="DF41" s="31">
        <f t="shared" si="66"/>
        <v>0</v>
      </c>
      <c r="DG41" s="31">
        <f t="shared" si="66"/>
        <v>0</v>
      </c>
      <c r="DH41" s="31">
        <f t="shared" si="66"/>
        <v>0</v>
      </c>
      <c r="DI41" s="31">
        <f t="shared" si="66"/>
        <v>0</v>
      </c>
      <c r="DJ41" s="31">
        <f t="shared" si="66"/>
        <v>0</v>
      </c>
      <c r="DK41" s="31">
        <f t="shared" si="66"/>
        <v>0</v>
      </c>
      <c r="DL41" s="31">
        <f t="shared" si="66"/>
        <v>0</v>
      </c>
      <c r="DM41" s="31">
        <f t="shared" si="66"/>
        <v>0</v>
      </c>
      <c r="DN41" s="31">
        <f t="shared" si="66"/>
        <v>0</v>
      </c>
      <c r="DO41" s="31">
        <f t="shared" ref="DO41:DX44" si="67">IF(OR(AND($D41="No",AW41=1),AND($D41="Maybe", AW41=1)), 1, 0)</f>
        <v>0</v>
      </c>
      <c r="DP41" s="31">
        <f t="shared" si="67"/>
        <v>0</v>
      </c>
      <c r="DQ41" s="31">
        <f t="shared" si="67"/>
        <v>0</v>
      </c>
      <c r="DR41" s="31">
        <f t="shared" si="67"/>
        <v>0</v>
      </c>
      <c r="DS41" s="31">
        <f t="shared" si="67"/>
        <v>0</v>
      </c>
      <c r="DT41" s="31">
        <f t="shared" si="67"/>
        <v>0</v>
      </c>
      <c r="DU41" s="31">
        <f t="shared" si="67"/>
        <v>0</v>
      </c>
      <c r="DV41" s="31">
        <f t="shared" si="67"/>
        <v>0</v>
      </c>
      <c r="DW41" s="31">
        <f t="shared" si="67"/>
        <v>0</v>
      </c>
      <c r="DX41" s="31">
        <f t="shared" si="67"/>
        <v>0</v>
      </c>
      <c r="DY41" s="31">
        <f t="shared" ref="DY41:EH44" si="68">IF(OR(AND($D41="No",BG41=1),AND($D41="Maybe", BG41=1)), 1, 0)</f>
        <v>0</v>
      </c>
      <c r="DZ41" s="31">
        <f t="shared" si="68"/>
        <v>0</v>
      </c>
      <c r="EA41" s="31">
        <f t="shared" si="68"/>
        <v>0</v>
      </c>
      <c r="EB41" s="31">
        <f t="shared" si="68"/>
        <v>0</v>
      </c>
      <c r="EC41" s="31">
        <f t="shared" si="68"/>
        <v>0</v>
      </c>
      <c r="ED41" s="31">
        <f t="shared" si="68"/>
        <v>0</v>
      </c>
      <c r="EE41" s="31">
        <f t="shared" si="68"/>
        <v>0</v>
      </c>
      <c r="EF41" s="31">
        <f t="shared" si="68"/>
        <v>0</v>
      </c>
      <c r="EG41" s="31">
        <f t="shared" si="68"/>
        <v>0</v>
      </c>
      <c r="EH41" s="31">
        <f t="shared" si="68"/>
        <v>0</v>
      </c>
      <c r="EI41" s="31">
        <f t="shared" ref="EI41:EQ44" si="69">IF(OR(AND($D41="No",BQ41=1),AND($D41="Maybe", BQ41=1)), 1, 0)</f>
        <v>0</v>
      </c>
      <c r="EJ41" s="31">
        <f t="shared" si="69"/>
        <v>0</v>
      </c>
      <c r="EK41" s="31">
        <f t="shared" si="69"/>
        <v>0</v>
      </c>
      <c r="EL41" s="31">
        <f t="shared" si="69"/>
        <v>0</v>
      </c>
      <c r="EM41" s="31">
        <f t="shared" si="69"/>
        <v>0</v>
      </c>
      <c r="EN41" s="31">
        <f t="shared" si="69"/>
        <v>0</v>
      </c>
      <c r="EO41" s="31">
        <f t="shared" si="69"/>
        <v>0</v>
      </c>
      <c r="EP41" s="31">
        <f t="shared" si="69"/>
        <v>0</v>
      </c>
      <c r="EQ41" s="31">
        <f t="shared" si="69"/>
        <v>0</v>
      </c>
    </row>
    <row r="42" spans="2:147" ht="150" customHeight="1">
      <c r="B42" s="430">
        <v>37</v>
      </c>
      <c r="C42" s="614" t="s">
        <v>72</v>
      </c>
      <c r="D42" s="471"/>
      <c r="E42" s="622"/>
      <c r="F42" s="586"/>
      <c r="G42" s="590" t="s">
        <v>523</v>
      </c>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v>1</v>
      </c>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56"/>
      <c r="BX42" s="59"/>
      <c r="BY42" s="59"/>
      <c r="CA42" s="31">
        <f t="shared" si="63"/>
        <v>0</v>
      </c>
      <c r="CB42" s="31">
        <f t="shared" si="63"/>
        <v>0</v>
      </c>
      <c r="CC42" s="31">
        <f t="shared" si="63"/>
        <v>0</v>
      </c>
      <c r="CD42" s="31">
        <f t="shared" si="63"/>
        <v>0</v>
      </c>
      <c r="CE42" s="31">
        <f t="shared" si="63"/>
        <v>0</v>
      </c>
      <c r="CF42" s="31">
        <f t="shared" si="63"/>
        <v>0</v>
      </c>
      <c r="CG42" s="31">
        <f t="shared" si="63"/>
        <v>0</v>
      </c>
      <c r="CH42" s="31">
        <f t="shared" si="63"/>
        <v>0</v>
      </c>
      <c r="CI42" s="31">
        <f t="shared" si="63"/>
        <v>0</v>
      </c>
      <c r="CJ42" s="31">
        <f t="shared" si="63"/>
        <v>0</v>
      </c>
      <c r="CK42" s="31">
        <f t="shared" si="64"/>
        <v>0</v>
      </c>
      <c r="CL42" s="31">
        <f t="shared" si="64"/>
        <v>0</v>
      </c>
      <c r="CM42" s="31">
        <f t="shared" si="64"/>
        <v>0</v>
      </c>
      <c r="CN42" s="31">
        <f t="shared" si="64"/>
        <v>0</v>
      </c>
      <c r="CO42" s="31">
        <f t="shared" si="64"/>
        <v>0</v>
      </c>
      <c r="CP42" s="31">
        <f t="shared" si="64"/>
        <v>0</v>
      </c>
      <c r="CQ42" s="31">
        <f t="shared" si="64"/>
        <v>0</v>
      </c>
      <c r="CR42" s="31">
        <f t="shared" si="64"/>
        <v>0</v>
      </c>
      <c r="CS42" s="31">
        <f t="shared" si="64"/>
        <v>0</v>
      </c>
      <c r="CT42" s="31">
        <f t="shared" si="64"/>
        <v>0</v>
      </c>
      <c r="CU42" s="31">
        <f t="shared" si="65"/>
        <v>0</v>
      </c>
      <c r="CV42" s="31">
        <f t="shared" si="65"/>
        <v>0</v>
      </c>
      <c r="CW42" s="31">
        <f t="shared" si="65"/>
        <v>0</v>
      </c>
      <c r="CX42" s="31">
        <f t="shared" si="65"/>
        <v>0</v>
      </c>
      <c r="CY42" s="31">
        <f t="shared" si="65"/>
        <v>0</v>
      </c>
      <c r="CZ42" s="31">
        <f t="shared" si="65"/>
        <v>0</v>
      </c>
      <c r="DA42" s="31">
        <f t="shared" si="65"/>
        <v>0</v>
      </c>
      <c r="DB42" s="31">
        <f t="shared" si="65"/>
        <v>0</v>
      </c>
      <c r="DC42" s="31">
        <f t="shared" si="65"/>
        <v>0</v>
      </c>
      <c r="DD42" s="31">
        <f t="shared" si="65"/>
        <v>0</v>
      </c>
      <c r="DE42" s="31">
        <f t="shared" si="66"/>
        <v>0</v>
      </c>
      <c r="DF42" s="31">
        <f t="shared" si="66"/>
        <v>0</v>
      </c>
      <c r="DG42" s="31">
        <f t="shared" si="66"/>
        <v>0</v>
      </c>
      <c r="DH42" s="31">
        <f t="shared" si="66"/>
        <v>0</v>
      </c>
      <c r="DI42" s="31">
        <f t="shared" si="66"/>
        <v>0</v>
      </c>
      <c r="DJ42" s="31">
        <f t="shared" si="66"/>
        <v>0</v>
      </c>
      <c r="DK42" s="31">
        <f t="shared" si="66"/>
        <v>0</v>
      </c>
      <c r="DL42" s="31">
        <f t="shared" si="66"/>
        <v>0</v>
      </c>
      <c r="DM42" s="31">
        <f t="shared" si="66"/>
        <v>0</v>
      </c>
      <c r="DN42" s="31">
        <f t="shared" si="66"/>
        <v>0</v>
      </c>
      <c r="DO42" s="31">
        <f t="shared" si="67"/>
        <v>0</v>
      </c>
      <c r="DP42" s="31">
        <f t="shared" si="67"/>
        <v>0</v>
      </c>
      <c r="DQ42" s="31">
        <f t="shared" si="67"/>
        <v>0</v>
      </c>
      <c r="DR42" s="31">
        <f t="shared" si="67"/>
        <v>0</v>
      </c>
      <c r="DS42" s="31">
        <f t="shared" si="67"/>
        <v>0</v>
      </c>
      <c r="DT42" s="31">
        <f t="shared" si="67"/>
        <v>0</v>
      </c>
      <c r="DU42" s="31">
        <f t="shared" si="67"/>
        <v>0</v>
      </c>
      <c r="DV42" s="31">
        <f t="shared" si="67"/>
        <v>0</v>
      </c>
      <c r="DW42" s="31">
        <f t="shared" si="67"/>
        <v>0</v>
      </c>
      <c r="DX42" s="31">
        <f t="shared" si="67"/>
        <v>0</v>
      </c>
      <c r="DY42" s="31">
        <f t="shared" si="68"/>
        <v>0</v>
      </c>
      <c r="DZ42" s="31">
        <f t="shared" si="68"/>
        <v>0</v>
      </c>
      <c r="EA42" s="31">
        <f t="shared" si="68"/>
        <v>0</v>
      </c>
      <c r="EB42" s="31">
        <f t="shared" si="68"/>
        <v>0</v>
      </c>
      <c r="EC42" s="31">
        <f t="shared" si="68"/>
        <v>0</v>
      </c>
      <c r="ED42" s="31">
        <f t="shared" si="68"/>
        <v>0</v>
      </c>
      <c r="EE42" s="31">
        <f t="shared" si="68"/>
        <v>0</v>
      </c>
      <c r="EF42" s="31">
        <f t="shared" si="68"/>
        <v>0</v>
      </c>
      <c r="EG42" s="31">
        <f t="shared" si="68"/>
        <v>0</v>
      </c>
      <c r="EH42" s="31">
        <f t="shared" si="68"/>
        <v>0</v>
      </c>
      <c r="EI42" s="31">
        <f t="shared" si="69"/>
        <v>0</v>
      </c>
      <c r="EJ42" s="31">
        <f t="shared" si="69"/>
        <v>0</v>
      </c>
      <c r="EK42" s="31">
        <f t="shared" si="69"/>
        <v>0</v>
      </c>
      <c r="EL42" s="31">
        <f t="shared" si="69"/>
        <v>0</v>
      </c>
      <c r="EM42" s="31">
        <f t="shared" si="69"/>
        <v>0</v>
      </c>
      <c r="EN42" s="31">
        <f t="shared" si="69"/>
        <v>0</v>
      </c>
      <c r="EO42" s="31">
        <f t="shared" si="69"/>
        <v>0</v>
      </c>
      <c r="EP42" s="31">
        <f t="shared" si="69"/>
        <v>0</v>
      </c>
      <c r="EQ42" s="31">
        <f t="shared" si="69"/>
        <v>0</v>
      </c>
    </row>
    <row r="43" spans="2:147" ht="150" customHeight="1">
      <c r="B43" s="430">
        <v>38</v>
      </c>
      <c r="C43" s="617" t="s">
        <v>73</v>
      </c>
      <c r="D43" s="471"/>
      <c r="E43" s="622"/>
      <c r="F43"/>
      <c r="G43" s="590" t="s">
        <v>541</v>
      </c>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v>1</v>
      </c>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56"/>
      <c r="BX43" s="59"/>
      <c r="BY43" s="59"/>
      <c r="CA43" s="31">
        <f t="shared" si="63"/>
        <v>0</v>
      </c>
      <c r="CB43" s="31">
        <f t="shared" si="63"/>
        <v>0</v>
      </c>
      <c r="CC43" s="31">
        <f t="shared" si="63"/>
        <v>0</v>
      </c>
      <c r="CD43" s="31">
        <f t="shared" si="63"/>
        <v>0</v>
      </c>
      <c r="CE43" s="31">
        <f t="shared" si="63"/>
        <v>0</v>
      </c>
      <c r="CF43" s="31">
        <f t="shared" si="63"/>
        <v>0</v>
      </c>
      <c r="CG43" s="31">
        <f t="shared" si="63"/>
        <v>0</v>
      </c>
      <c r="CH43" s="31">
        <f t="shared" si="63"/>
        <v>0</v>
      </c>
      <c r="CI43" s="31">
        <f t="shared" si="63"/>
        <v>0</v>
      </c>
      <c r="CJ43" s="31">
        <f t="shared" si="63"/>
        <v>0</v>
      </c>
      <c r="CK43" s="31">
        <f t="shared" si="64"/>
        <v>0</v>
      </c>
      <c r="CL43" s="31">
        <f t="shared" si="64"/>
        <v>0</v>
      </c>
      <c r="CM43" s="31">
        <f t="shared" si="64"/>
        <v>0</v>
      </c>
      <c r="CN43" s="31">
        <f t="shared" si="64"/>
        <v>0</v>
      </c>
      <c r="CO43" s="31">
        <f t="shared" si="64"/>
        <v>0</v>
      </c>
      <c r="CP43" s="31">
        <f t="shared" si="64"/>
        <v>0</v>
      </c>
      <c r="CQ43" s="31">
        <f t="shared" si="64"/>
        <v>0</v>
      </c>
      <c r="CR43" s="31">
        <f t="shared" si="64"/>
        <v>0</v>
      </c>
      <c r="CS43" s="31">
        <f t="shared" si="64"/>
        <v>0</v>
      </c>
      <c r="CT43" s="31">
        <f t="shared" si="64"/>
        <v>0</v>
      </c>
      <c r="CU43" s="31">
        <f t="shared" si="65"/>
        <v>0</v>
      </c>
      <c r="CV43" s="31">
        <f t="shared" si="65"/>
        <v>0</v>
      </c>
      <c r="CW43" s="31">
        <f t="shared" si="65"/>
        <v>0</v>
      </c>
      <c r="CX43" s="31">
        <f t="shared" si="65"/>
        <v>0</v>
      </c>
      <c r="CY43" s="31">
        <f t="shared" si="65"/>
        <v>0</v>
      </c>
      <c r="CZ43" s="31">
        <f t="shared" si="65"/>
        <v>0</v>
      </c>
      <c r="DA43" s="31">
        <f t="shared" si="65"/>
        <v>0</v>
      </c>
      <c r="DB43" s="31">
        <f t="shared" si="65"/>
        <v>0</v>
      </c>
      <c r="DC43" s="31">
        <f t="shared" si="65"/>
        <v>0</v>
      </c>
      <c r="DD43" s="31">
        <f t="shared" si="65"/>
        <v>0</v>
      </c>
      <c r="DE43" s="31">
        <f t="shared" si="66"/>
        <v>0</v>
      </c>
      <c r="DF43" s="31">
        <f t="shared" si="66"/>
        <v>0</v>
      </c>
      <c r="DG43" s="31">
        <f t="shared" si="66"/>
        <v>0</v>
      </c>
      <c r="DH43" s="31">
        <f t="shared" si="66"/>
        <v>0</v>
      </c>
      <c r="DI43" s="31">
        <f t="shared" si="66"/>
        <v>0</v>
      </c>
      <c r="DJ43" s="31">
        <f t="shared" si="66"/>
        <v>0</v>
      </c>
      <c r="DK43" s="31">
        <f t="shared" si="66"/>
        <v>0</v>
      </c>
      <c r="DL43" s="31">
        <f t="shared" si="66"/>
        <v>0</v>
      </c>
      <c r="DM43" s="31">
        <f t="shared" si="66"/>
        <v>0</v>
      </c>
      <c r="DN43" s="31">
        <f t="shared" si="66"/>
        <v>0</v>
      </c>
      <c r="DO43" s="31">
        <f t="shared" si="67"/>
        <v>0</v>
      </c>
      <c r="DP43" s="31">
        <f t="shared" si="67"/>
        <v>0</v>
      </c>
      <c r="DQ43" s="31">
        <f t="shared" si="67"/>
        <v>0</v>
      </c>
      <c r="DR43" s="31">
        <f t="shared" si="67"/>
        <v>0</v>
      </c>
      <c r="DS43" s="31">
        <f t="shared" si="67"/>
        <v>0</v>
      </c>
      <c r="DT43" s="31">
        <f t="shared" si="67"/>
        <v>0</v>
      </c>
      <c r="DU43" s="31">
        <f t="shared" si="67"/>
        <v>0</v>
      </c>
      <c r="DV43" s="31">
        <f t="shared" si="67"/>
        <v>0</v>
      </c>
      <c r="DW43" s="31">
        <f t="shared" si="67"/>
        <v>0</v>
      </c>
      <c r="DX43" s="31">
        <f t="shared" si="67"/>
        <v>0</v>
      </c>
      <c r="DY43" s="31">
        <f t="shared" si="68"/>
        <v>0</v>
      </c>
      <c r="DZ43" s="31">
        <f t="shared" si="68"/>
        <v>0</v>
      </c>
      <c r="EA43" s="31">
        <f t="shared" si="68"/>
        <v>0</v>
      </c>
      <c r="EB43" s="31">
        <f t="shared" si="68"/>
        <v>0</v>
      </c>
      <c r="EC43" s="31">
        <f t="shared" si="68"/>
        <v>0</v>
      </c>
      <c r="ED43" s="31">
        <f t="shared" si="68"/>
        <v>0</v>
      </c>
      <c r="EE43" s="31">
        <f t="shared" si="68"/>
        <v>0</v>
      </c>
      <c r="EF43" s="31">
        <f t="shared" si="68"/>
        <v>0</v>
      </c>
      <c r="EG43" s="31">
        <f t="shared" si="68"/>
        <v>0</v>
      </c>
      <c r="EH43" s="31">
        <f t="shared" si="68"/>
        <v>0</v>
      </c>
      <c r="EI43" s="31">
        <f t="shared" si="69"/>
        <v>0</v>
      </c>
      <c r="EJ43" s="31">
        <f t="shared" si="69"/>
        <v>0</v>
      </c>
      <c r="EK43" s="31">
        <f t="shared" si="69"/>
        <v>0</v>
      </c>
      <c r="EL43" s="31">
        <f t="shared" si="69"/>
        <v>0</v>
      </c>
      <c r="EM43" s="31">
        <f t="shared" si="69"/>
        <v>0</v>
      </c>
      <c r="EN43" s="31">
        <f t="shared" si="69"/>
        <v>0</v>
      </c>
      <c r="EO43" s="31">
        <f t="shared" si="69"/>
        <v>0</v>
      </c>
      <c r="EP43" s="31">
        <f t="shared" si="69"/>
        <v>0</v>
      </c>
      <c r="EQ43" s="31">
        <f t="shared" si="69"/>
        <v>0</v>
      </c>
    </row>
    <row r="44" spans="2:147" ht="150" customHeight="1">
      <c r="B44" s="430">
        <v>39</v>
      </c>
      <c r="C44" s="614" t="s">
        <v>77</v>
      </c>
      <c r="D44" s="471"/>
      <c r="E44" s="622"/>
      <c r="F44" s="586"/>
      <c r="G44" s="590"/>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v>1</v>
      </c>
      <c r="AT44" s="11"/>
      <c r="AU44" s="11">
        <v>1</v>
      </c>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56"/>
      <c r="BX44" s="59"/>
      <c r="BY44" s="59"/>
      <c r="CA44" s="31">
        <f t="shared" si="63"/>
        <v>0</v>
      </c>
      <c r="CB44" s="31">
        <f t="shared" si="63"/>
        <v>0</v>
      </c>
      <c r="CC44" s="31">
        <f t="shared" si="63"/>
        <v>0</v>
      </c>
      <c r="CD44" s="31">
        <f t="shared" si="63"/>
        <v>0</v>
      </c>
      <c r="CE44" s="31">
        <f t="shared" si="63"/>
        <v>0</v>
      </c>
      <c r="CF44" s="31">
        <f t="shared" si="63"/>
        <v>0</v>
      </c>
      <c r="CG44" s="31">
        <f t="shared" si="63"/>
        <v>0</v>
      </c>
      <c r="CH44" s="31">
        <f t="shared" si="63"/>
        <v>0</v>
      </c>
      <c r="CI44" s="31">
        <f t="shared" si="63"/>
        <v>0</v>
      </c>
      <c r="CJ44" s="31">
        <f t="shared" si="63"/>
        <v>0</v>
      </c>
      <c r="CK44" s="31">
        <f t="shared" si="64"/>
        <v>0</v>
      </c>
      <c r="CL44" s="31">
        <f t="shared" si="64"/>
        <v>0</v>
      </c>
      <c r="CM44" s="31">
        <f t="shared" si="64"/>
        <v>0</v>
      </c>
      <c r="CN44" s="31">
        <f t="shared" si="64"/>
        <v>0</v>
      </c>
      <c r="CO44" s="31">
        <f t="shared" si="64"/>
        <v>0</v>
      </c>
      <c r="CP44" s="31">
        <f t="shared" si="64"/>
        <v>0</v>
      </c>
      <c r="CQ44" s="31">
        <f t="shared" si="64"/>
        <v>0</v>
      </c>
      <c r="CR44" s="31">
        <f t="shared" si="64"/>
        <v>0</v>
      </c>
      <c r="CS44" s="31">
        <f t="shared" si="64"/>
        <v>0</v>
      </c>
      <c r="CT44" s="31">
        <f t="shared" si="64"/>
        <v>0</v>
      </c>
      <c r="CU44" s="31">
        <f t="shared" si="65"/>
        <v>0</v>
      </c>
      <c r="CV44" s="31">
        <f t="shared" si="65"/>
        <v>0</v>
      </c>
      <c r="CW44" s="31">
        <f t="shared" si="65"/>
        <v>0</v>
      </c>
      <c r="CX44" s="31">
        <f t="shared" si="65"/>
        <v>0</v>
      </c>
      <c r="CY44" s="31">
        <f t="shared" si="65"/>
        <v>0</v>
      </c>
      <c r="CZ44" s="31">
        <f t="shared" si="65"/>
        <v>0</v>
      </c>
      <c r="DA44" s="31">
        <f t="shared" si="65"/>
        <v>0</v>
      </c>
      <c r="DB44" s="31">
        <f t="shared" si="65"/>
        <v>0</v>
      </c>
      <c r="DC44" s="31">
        <f t="shared" si="65"/>
        <v>0</v>
      </c>
      <c r="DD44" s="31">
        <f t="shared" si="65"/>
        <v>0</v>
      </c>
      <c r="DE44" s="31">
        <f t="shared" si="66"/>
        <v>0</v>
      </c>
      <c r="DF44" s="31">
        <f t="shared" si="66"/>
        <v>0</v>
      </c>
      <c r="DG44" s="31">
        <f t="shared" si="66"/>
        <v>0</v>
      </c>
      <c r="DH44" s="31">
        <f t="shared" si="66"/>
        <v>0</v>
      </c>
      <c r="DI44" s="31">
        <f t="shared" si="66"/>
        <v>0</v>
      </c>
      <c r="DJ44" s="31">
        <f t="shared" si="66"/>
        <v>0</v>
      </c>
      <c r="DK44" s="31">
        <f t="shared" si="66"/>
        <v>0</v>
      </c>
      <c r="DL44" s="31">
        <f t="shared" si="66"/>
        <v>0</v>
      </c>
      <c r="DM44" s="31">
        <f t="shared" si="66"/>
        <v>0</v>
      </c>
      <c r="DN44" s="31">
        <f t="shared" si="66"/>
        <v>0</v>
      </c>
      <c r="DO44" s="31">
        <f t="shared" si="67"/>
        <v>0</v>
      </c>
      <c r="DP44" s="31">
        <f t="shared" si="67"/>
        <v>0</v>
      </c>
      <c r="DQ44" s="31">
        <f t="shared" si="67"/>
        <v>0</v>
      </c>
      <c r="DR44" s="31">
        <f t="shared" si="67"/>
        <v>0</v>
      </c>
      <c r="DS44" s="31">
        <f t="shared" si="67"/>
        <v>0</v>
      </c>
      <c r="DT44" s="31">
        <f t="shared" si="67"/>
        <v>0</v>
      </c>
      <c r="DU44" s="31">
        <f t="shared" si="67"/>
        <v>0</v>
      </c>
      <c r="DV44" s="31">
        <f t="shared" si="67"/>
        <v>0</v>
      </c>
      <c r="DW44" s="31">
        <f t="shared" si="67"/>
        <v>0</v>
      </c>
      <c r="DX44" s="31">
        <f t="shared" si="67"/>
        <v>0</v>
      </c>
      <c r="DY44" s="31">
        <f t="shared" si="68"/>
        <v>0</v>
      </c>
      <c r="DZ44" s="31">
        <f t="shared" si="68"/>
        <v>0</v>
      </c>
      <c r="EA44" s="31">
        <f t="shared" si="68"/>
        <v>0</v>
      </c>
      <c r="EB44" s="31">
        <f t="shared" si="68"/>
        <v>0</v>
      </c>
      <c r="EC44" s="31">
        <f t="shared" si="68"/>
        <v>0</v>
      </c>
      <c r="ED44" s="31">
        <f t="shared" si="68"/>
        <v>0</v>
      </c>
      <c r="EE44" s="31">
        <f t="shared" si="68"/>
        <v>0</v>
      </c>
      <c r="EF44" s="31">
        <f t="shared" si="68"/>
        <v>0</v>
      </c>
      <c r="EG44" s="31">
        <f t="shared" si="68"/>
        <v>0</v>
      </c>
      <c r="EH44" s="31">
        <f t="shared" si="68"/>
        <v>0</v>
      </c>
      <c r="EI44" s="31">
        <f t="shared" si="69"/>
        <v>0</v>
      </c>
      <c r="EJ44" s="31">
        <f t="shared" si="69"/>
        <v>0</v>
      </c>
      <c r="EK44" s="31">
        <f t="shared" si="69"/>
        <v>0</v>
      </c>
      <c r="EL44" s="31">
        <f t="shared" si="69"/>
        <v>0</v>
      </c>
      <c r="EM44" s="31">
        <f t="shared" si="69"/>
        <v>0</v>
      </c>
      <c r="EN44" s="31">
        <f t="shared" si="69"/>
        <v>0</v>
      </c>
      <c r="EO44" s="31">
        <f t="shared" si="69"/>
        <v>0</v>
      </c>
      <c r="EP44" s="31">
        <f t="shared" si="69"/>
        <v>0</v>
      </c>
      <c r="EQ44" s="31">
        <f t="shared" si="69"/>
        <v>0</v>
      </c>
    </row>
    <row r="45" spans="2:147" ht="150" customHeight="1">
      <c r="B45" s="430">
        <v>40</v>
      </c>
      <c r="C45" s="614" t="s">
        <v>513</v>
      </c>
      <c r="D45" s="471"/>
      <c r="E45" s="622"/>
      <c r="F45" s="586"/>
      <c r="G45" s="590"/>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v>1</v>
      </c>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56"/>
      <c r="BX45" s="59"/>
      <c r="BY45" s="59"/>
      <c r="CA45" s="32">
        <f t="shared" ref="CA45:DF45" si="70">IF(OR(AND($D45="Yes",I45=1),AND($D45="Maybe", I45=1)), 1, 0)</f>
        <v>0</v>
      </c>
      <c r="CB45" s="32">
        <f t="shared" si="70"/>
        <v>0</v>
      </c>
      <c r="CC45" s="32">
        <f t="shared" si="70"/>
        <v>0</v>
      </c>
      <c r="CD45" s="32">
        <f t="shared" si="70"/>
        <v>0</v>
      </c>
      <c r="CE45" s="32">
        <f t="shared" si="70"/>
        <v>0</v>
      </c>
      <c r="CF45" s="32">
        <f t="shared" si="70"/>
        <v>0</v>
      </c>
      <c r="CG45" s="32">
        <f t="shared" si="70"/>
        <v>0</v>
      </c>
      <c r="CH45" s="32">
        <f t="shared" si="70"/>
        <v>0</v>
      </c>
      <c r="CI45" s="32">
        <f t="shared" si="70"/>
        <v>0</v>
      </c>
      <c r="CJ45" s="32">
        <f t="shared" si="70"/>
        <v>0</v>
      </c>
      <c r="CK45" s="32">
        <f t="shared" si="70"/>
        <v>0</v>
      </c>
      <c r="CL45" s="32">
        <f t="shared" si="70"/>
        <v>0</v>
      </c>
      <c r="CM45" s="32">
        <f t="shared" si="70"/>
        <v>0</v>
      </c>
      <c r="CN45" s="32">
        <f t="shared" si="70"/>
        <v>0</v>
      </c>
      <c r="CO45" s="32">
        <f t="shared" si="70"/>
        <v>0</v>
      </c>
      <c r="CP45" s="32">
        <f t="shared" si="70"/>
        <v>0</v>
      </c>
      <c r="CQ45" s="32">
        <f t="shared" si="70"/>
        <v>0</v>
      </c>
      <c r="CR45" s="32">
        <f t="shared" si="70"/>
        <v>0</v>
      </c>
      <c r="CS45" s="32">
        <f t="shared" si="70"/>
        <v>0</v>
      </c>
      <c r="CT45" s="32">
        <f t="shared" si="70"/>
        <v>0</v>
      </c>
      <c r="CU45" s="32">
        <f t="shared" si="70"/>
        <v>0</v>
      </c>
      <c r="CV45" s="32">
        <f t="shared" si="70"/>
        <v>0</v>
      </c>
      <c r="CW45" s="32">
        <f t="shared" si="70"/>
        <v>0</v>
      </c>
      <c r="CX45" s="32">
        <f t="shared" si="70"/>
        <v>0</v>
      </c>
      <c r="CY45" s="32">
        <f t="shared" si="70"/>
        <v>0</v>
      </c>
      <c r="CZ45" s="32">
        <f t="shared" si="70"/>
        <v>0</v>
      </c>
      <c r="DA45" s="32">
        <f t="shared" si="70"/>
        <v>0</v>
      </c>
      <c r="DB45" s="32">
        <f t="shared" si="70"/>
        <v>0</v>
      </c>
      <c r="DC45" s="32">
        <f t="shared" si="70"/>
        <v>0</v>
      </c>
      <c r="DD45" s="32">
        <f t="shared" si="70"/>
        <v>0</v>
      </c>
      <c r="DE45" s="32">
        <f t="shared" si="70"/>
        <v>0</v>
      </c>
      <c r="DF45" s="32">
        <f t="shared" si="70"/>
        <v>0</v>
      </c>
      <c r="DG45" s="32">
        <f t="shared" ref="DG45:EL45" si="71">IF(OR(AND($D45="Yes",AO45=1),AND($D45="Maybe", AO45=1)), 1, 0)</f>
        <v>0</v>
      </c>
      <c r="DH45" s="32">
        <f t="shared" si="71"/>
        <v>0</v>
      </c>
      <c r="DI45" s="32">
        <f t="shared" si="71"/>
        <v>0</v>
      </c>
      <c r="DJ45" s="32">
        <f t="shared" si="71"/>
        <v>0</v>
      </c>
      <c r="DK45" s="32">
        <f t="shared" si="71"/>
        <v>0</v>
      </c>
      <c r="DL45" s="32">
        <f t="shared" si="71"/>
        <v>0</v>
      </c>
      <c r="DM45" s="32">
        <f t="shared" si="71"/>
        <v>0</v>
      </c>
      <c r="DN45" s="32">
        <f t="shared" si="71"/>
        <v>0</v>
      </c>
      <c r="DO45" s="32">
        <f t="shared" si="71"/>
        <v>0</v>
      </c>
      <c r="DP45" s="32">
        <f t="shared" si="71"/>
        <v>0</v>
      </c>
      <c r="DQ45" s="32">
        <f t="shared" si="71"/>
        <v>0</v>
      </c>
      <c r="DR45" s="32">
        <f t="shared" si="71"/>
        <v>0</v>
      </c>
      <c r="DS45" s="32">
        <f t="shared" si="71"/>
        <v>0</v>
      </c>
      <c r="DT45" s="32">
        <f t="shared" si="71"/>
        <v>0</v>
      </c>
      <c r="DU45" s="32">
        <f t="shared" si="71"/>
        <v>0</v>
      </c>
      <c r="DV45" s="32">
        <f t="shared" si="71"/>
        <v>0</v>
      </c>
      <c r="DW45" s="32">
        <f t="shared" si="71"/>
        <v>0</v>
      </c>
      <c r="DX45" s="32">
        <f t="shared" si="71"/>
        <v>0</v>
      </c>
      <c r="DY45" s="32">
        <f t="shared" si="71"/>
        <v>0</v>
      </c>
      <c r="DZ45" s="32">
        <f t="shared" si="71"/>
        <v>0</v>
      </c>
      <c r="EA45" s="32">
        <f t="shared" si="71"/>
        <v>0</v>
      </c>
      <c r="EB45" s="32">
        <f t="shared" si="71"/>
        <v>0</v>
      </c>
      <c r="EC45" s="32">
        <f t="shared" si="71"/>
        <v>0</v>
      </c>
      <c r="ED45" s="32">
        <f t="shared" si="71"/>
        <v>0</v>
      </c>
      <c r="EE45" s="32">
        <f t="shared" si="71"/>
        <v>0</v>
      </c>
      <c r="EF45" s="32">
        <f t="shared" si="71"/>
        <v>0</v>
      </c>
      <c r="EG45" s="32">
        <f t="shared" si="71"/>
        <v>0</v>
      </c>
      <c r="EH45" s="32">
        <f t="shared" si="71"/>
        <v>0</v>
      </c>
      <c r="EI45" s="32">
        <f t="shared" si="71"/>
        <v>0</v>
      </c>
      <c r="EJ45" s="32">
        <f t="shared" si="71"/>
        <v>0</v>
      </c>
      <c r="EK45" s="32">
        <f t="shared" si="71"/>
        <v>0</v>
      </c>
      <c r="EL45" s="32">
        <f t="shared" si="71"/>
        <v>0</v>
      </c>
      <c r="EM45" s="32">
        <f>IF(OR(AND($D45="Yes",BU45=1),AND($D45="Maybe", BU45=1)), 1, 0)</f>
        <v>0</v>
      </c>
      <c r="EN45" s="32">
        <f>IF(OR(AND($D45="Yes",BV45=1),AND($D45="Maybe", BV45=1)), 1, 0)</f>
        <v>0</v>
      </c>
      <c r="EO45" s="32">
        <f>IF(OR(AND($D45="Yes",BW45=1),AND($D45="Maybe", BW45=1)), 1, 0)</f>
        <v>0</v>
      </c>
      <c r="EP45" s="32">
        <f>IF(OR(AND($D45="Yes",BX45=1),AND($D45="Maybe", BX45=1)), 1, 0)</f>
        <v>0</v>
      </c>
      <c r="EQ45" s="32">
        <f>IF(OR(AND($D45="Yes",BY45=1),AND($D45="Maybe", BY45=1)), 1, 0)</f>
        <v>0</v>
      </c>
    </row>
    <row r="46" spans="2:147" ht="150" customHeight="1">
      <c r="B46" s="430">
        <v>41</v>
      </c>
      <c r="C46" s="614" t="s">
        <v>85</v>
      </c>
      <c r="D46" s="471"/>
      <c r="E46" s="622"/>
      <c r="F46" s="586"/>
      <c r="G46" s="590"/>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v>1</v>
      </c>
      <c r="AT46" s="11"/>
      <c r="AU46" s="11">
        <v>1</v>
      </c>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56"/>
      <c r="BX46" s="59"/>
      <c r="BY46" s="59"/>
      <c r="CA46" s="31">
        <f t="shared" ref="CA46:DF46" si="72">IF(OR(AND($D46="No",I46=1),AND($D46="Maybe", I46=1)), 1, 0)</f>
        <v>0</v>
      </c>
      <c r="CB46" s="31">
        <f t="shared" si="72"/>
        <v>0</v>
      </c>
      <c r="CC46" s="31">
        <f t="shared" si="72"/>
        <v>0</v>
      </c>
      <c r="CD46" s="31">
        <f t="shared" si="72"/>
        <v>0</v>
      </c>
      <c r="CE46" s="31">
        <f t="shared" si="72"/>
        <v>0</v>
      </c>
      <c r="CF46" s="31">
        <f t="shared" si="72"/>
        <v>0</v>
      </c>
      <c r="CG46" s="31">
        <f t="shared" si="72"/>
        <v>0</v>
      </c>
      <c r="CH46" s="31">
        <f t="shared" si="72"/>
        <v>0</v>
      </c>
      <c r="CI46" s="31">
        <f t="shared" si="72"/>
        <v>0</v>
      </c>
      <c r="CJ46" s="31">
        <f t="shared" si="72"/>
        <v>0</v>
      </c>
      <c r="CK46" s="31">
        <f t="shared" si="72"/>
        <v>0</v>
      </c>
      <c r="CL46" s="31">
        <f t="shared" si="72"/>
        <v>0</v>
      </c>
      <c r="CM46" s="31">
        <f t="shared" si="72"/>
        <v>0</v>
      </c>
      <c r="CN46" s="31">
        <f t="shared" si="72"/>
        <v>0</v>
      </c>
      <c r="CO46" s="31">
        <f t="shared" si="72"/>
        <v>0</v>
      </c>
      <c r="CP46" s="31">
        <f t="shared" si="72"/>
        <v>0</v>
      </c>
      <c r="CQ46" s="31">
        <f t="shared" si="72"/>
        <v>0</v>
      </c>
      <c r="CR46" s="31">
        <f t="shared" si="72"/>
        <v>0</v>
      </c>
      <c r="CS46" s="31">
        <f t="shared" si="72"/>
        <v>0</v>
      </c>
      <c r="CT46" s="31">
        <f t="shared" si="72"/>
        <v>0</v>
      </c>
      <c r="CU46" s="31">
        <f t="shared" si="72"/>
        <v>0</v>
      </c>
      <c r="CV46" s="31">
        <f t="shared" si="72"/>
        <v>0</v>
      </c>
      <c r="CW46" s="31">
        <f t="shared" si="72"/>
        <v>0</v>
      </c>
      <c r="CX46" s="31">
        <f t="shared" si="72"/>
        <v>0</v>
      </c>
      <c r="CY46" s="31">
        <f t="shared" si="72"/>
        <v>0</v>
      </c>
      <c r="CZ46" s="31">
        <f t="shared" si="72"/>
        <v>0</v>
      </c>
      <c r="DA46" s="31">
        <f t="shared" si="72"/>
        <v>0</v>
      </c>
      <c r="DB46" s="31">
        <f t="shared" si="72"/>
        <v>0</v>
      </c>
      <c r="DC46" s="31">
        <f t="shared" si="72"/>
        <v>0</v>
      </c>
      <c r="DD46" s="31">
        <f t="shared" si="72"/>
        <v>0</v>
      </c>
      <c r="DE46" s="31">
        <f t="shared" si="72"/>
        <v>0</v>
      </c>
      <c r="DF46" s="31">
        <f t="shared" si="72"/>
        <v>0</v>
      </c>
      <c r="DG46" s="31">
        <f t="shared" ref="DG46:EL46" si="73">IF(OR(AND($D46="No",AO46=1),AND($D46="Maybe", AO46=1)), 1, 0)</f>
        <v>0</v>
      </c>
      <c r="DH46" s="31">
        <f t="shared" si="73"/>
        <v>0</v>
      </c>
      <c r="DI46" s="31">
        <f t="shared" si="73"/>
        <v>0</v>
      </c>
      <c r="DJ46" s="31">
        <f t="shared" si="73"/>
        <v>0</v>
      </c>
      <c r="DK46" s="31">
        <f t="shared" si="73"/>
        <v>0</v>
      </c>
      <c r="DL46" s="31">
        <f t="shared" si="73"/>
        <v>0</v>
      </c>
      <c r="DM46" s="31">
        <f t="shared" si="73"/>
        <v>0</v>
      </c>
      <c r="DN46" s="31">
        <f t="shared" si="73"/>
        <v>0</v>
      </c>
      <c r="DO46" s="31">
        <f t="shared" si="73"/>
        <v>0</v>
      </c>
      <c r="DP46" s="31">
        <f t="shared" si="73"/>
        <v>0</v>
      </c>
      <c r="DQ46" s="31">
        <f t="shared" si="73"/>
        <v>0</v>
      </c>
      <c r="DR46" s="31">
        <f t="shared" si="73"/>
        <v>0</v>
      </c>
      <c r="DS46" s="31">
        <f t="shared" si="73"/>
        <v>0</v>
      </c>
      <c r="DT46" s="31">
        <f t="shared" si="73"/>
        <v>0</v>
      </c>
      <c r="DU46" s="31">
        <f t="shared" si="73"/>
        <v>0</v>
      </c>
      <c r="DV46" s="31">
        <f t="shared" si="73"/>
        <v>0</v>
      </c>
      <c r="DW46" s="31">
        <f t="shared" si="73"/>
        <v>0</v>
      </c>
      <c r="DX46" s="31">
        <f t="shared" si="73"/>
        <v>0</v>
      </c>
      <c r="DY46" s="31">
        <f t="shared" si="73"/>
        <v>0</v>
      </c>
      <c r="DZ46" s="31">
        <f t="shared" si="73"/>
        <v>0</v>
      </c>
      <c r="EA46" s="31">
        <f t="shared" si="73"/>
        <v>0</v>
      </c>
      <c r="EB46" s="31">
        <f t="shared" si="73"/>
        <v>0</v>
      </c>
      <c r="EC46" s="31">
        <f t="shared" si="73"/>
        <v>0</v>
      </c>
      <c r="ED46" s="31">
        <f t="shared" si="73"/>
        <v>0</v>
      </c>
      <c r="EE46" s="31">
        <f t="shared" si="73"/>
        <v>0</v>
      </c>
      <c r="EF46" s="31">
        <f t="shared" si="73"/>
        <v>0</v>
      </c>
      <c r="EG46" s="31">
        <f t="shared" si="73"/>
        <v>0</v>
      </c>
      <c r="EH46" s="31">
        <f t="shared" si="73"/>
        <v>0</v>
      </c>
      <c r="EI46" s="31">
        <f t="shared" si="73"/>
        <v>0</v>
      </c>
      <c r="EJ46" s="31">
        <f t="shared" si="73"/>
        <v>0</v>
      </c>
      <c r="EK46" s="31">
        <f t="shared" si="73"/>
        <v>0</v>
      </c>
      <c r="EL46" s="31">
        <f t="shared" si="73"/>
        <v>0</v>
      </c>
      <c r="EM46" s="31">
        <f>IF(OR(AND($D46="No",BU46=1),AND($D46="Maybe", BU46=1)), 1, 0)</f>
        <v>0</v>
      </c>
      <c r="EN46" s="31">
        <f>IF(OR(AND($D46="No",BV46=1),AND($D46="Maybe", BV46=1)), 1, 0)</f>
        <v>0</v>
      </c>
      <c r="EO46" s="31">
        <f>IF(OR(AND($D46="No",BW46=1),AND($D46="Maybe", BW46=1)), 1, 0)</f>
        <v>0</v>
      </c>
      <c r="EP46" s="31">
        <f>IF(OR(AND($D46="No",BX46=1),AND($D46="Maybe", BX46=1)), 1, 0)</f>
        <v>0</v>
      </c>
      <c r="EQ46" s="31">
        <f>IF(OR(AND($D46="No",BY46=1),AND($D46="Maybe", BY46=1)), 1, 0)</f>
        <v>0</v>
      </c>
    </row>
    <row r="47" spans="2:147" ht="150" customHeight="1">
      <c r="B47" s="430">
        <v>42</v>
      </c>
      <c r="C47" s="614" t="s">
        <v>15</v>
      </c>
      <c r="D47" s="470"/>
      <c r="E47" s="622"/>
      <c r="F47" s="586"/>
      <c r="G47" s="590"/>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v>1</v>
      </c>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56"/>
      <c r="BX47" s="59"/>
      <c r="BY47" s="59"/>
      <c r="CA47" s="32">
        <f t="shared" ref="CA47:DF47" si="74">IF(OR(AND($D47="Yes",I47=1),AND($D47="Maybe", I47=1)), 1, 0)</f>
        <v>0</v>
      </c>
      <c r="CB47" s="32">
        <f t="shared" si="74"/>
        <v>0</v>
      </c>
      <c r="CC47" s="32">
        <f t="shared" si="74"/>
        <v>0</v>
      </c>
      <c r="CD47" s="32">
        <f t="shared" si="74"/>
        <v>0</v>
      </c>
      <c r="CE47" s="32">
        <f t="shared" si="74"/>
        <v>0</v>
      </c>
      <c r="CF47" s="32">
        <f t="shared" si="74"/>
        <v>0</v>
      </c>
      <c r="CG47" s="32">
        <f t="shared" si="74"/>
        <v>0</v>
      </c>
      <c r="CH47" s="32">
        <f t="shared" si="74"/>
        <v>0</v>
      </c>
      <c r="CI47" s="32">
        <f t="shared" si="74"/>
        <v>0</v>
      </c>
      <c r="CJ47" s="32">
        <f t="shared" si="74"/>
        <v>0</v>
      </c>
      <c r="CK47" s="32">
        <f t="shared" si="74"/>
        <v>0</v>
      </c>
      <c r="CL47" s="32">
        <f t="shared" si="74"/>
        <v>0</v>
      </c>
      <c r="CM47" s="32">
        <f t="shared" si="74"/>
        <v>0</v>
      </c>
      <c r="CN47" s="32">
        <f t="shared" si="74"/>
        <v>0</v>
      </c>
      <c r="CO47" s="32">
        <f t="shared" si="74"/>
        <v>0</v>
      </c>
      <c r="CP47" s="32">
        <f t="shared" si="74"/>
        <v>0</v>
      </c>
      <c r="CQ47" s="32">
        <f t="shared" si="74"/>
        <v>0</v>
      </c>
      <c r="CR47" s="32">
        <f t="shared" si="74"/>
        <v>0</v>
      </c>
      <c r="CS47" s="32">
        <f t="shared" si="74"/>
        <v>0</v>
      </c>
      <c r="CT47" s="32">
        <f t="shared" si="74"/>
        <v>0</v>
      </c>
      <c r="CU47" s="32">
        <f t="shared" si="74"/>
        <v>0</v>
      </c>
      <c r="CV47" s="32">
        <f t="shared" si="74"/>
        <v>0</v>
      </c>
      <c r="CW47" s="32">
        <f t="shared" si="74"/>
        <v>0</v>
      </c>
      <c r="CX47" s="32">
        <f t="shared" si="74"/>
        <v>0</v>
      </c>
      <c r="CY47" s="32">
        <f t="shared" si="74"/>
        <v>0</v>
      </c>
      <c r="CZ47" s="32">
        <f t="shared" si="74"/>
        <v>0</v>
      </c>
      <c r="DA47" s="32">
        <f t="shared" si="74"/>
        <v>0</v>
      </c>
      <c r="DB47" s="32">
        <f t="shared" si="74"/>
        <v>0</v>
      </c>
      <c r="DC47" s="32">
        <f t="shared" si="74"/>
        <v>0</v>
      </c>
      <c r="DD47" s="32">
        <f t="shared" si="74"/>
        <v>0</v>
      </c>
      <c r="DE47" s="32">
        <f t="shared" si="74"/>
        <v>0</v>
      </c>
      <c r="DF47" s="32">
        <f t="shared" si="74"/>
        <v>0</v>
      </c>
      <c r="DG47" s="32">
        <f t="shared" ref="DG47:EL47" si="75">IF(OR(AND($D47="Yes",AO47=1),AND($D47="Maybe", AO47=1)), 1, 0)</f>
        <v>0</v>
      </c>
      <c r="DH47" s="32">
        <f t="shared" si="75"/>
        <v>0</v>
      </c>
      <c r="DI47" s="32">
        <f t="shared" si="75"/>
        <v>0</v>
      </c>
      <c r="DJ47" s="32">
        <f t="shared" si="75"/>
        <v>0</v>
      </c>
      <c r="DK47" s="32">
        <f t="shared" si="75"/>
        <v>0</v>
      </c>
      <c r="DL47" s="32">
        <f t="shared" si="75"/>
        <v>0</v>
      </c>
      <c r="DM47" s="32">
        <f t="shared" si="75"/>
        <v>0</v>
      </c>
      <c r="DN47" s="32">
        <f t="shared" si="75"/>
        <v>0</v>
      </c>
      <c r="DO47" s="32">
        <f t="shared" si="75"/>
        <v>0</v>
      </c>
      <c r="DP47" s="32">
        <f t="shared" si="75"/>
        <v>0</v>
      </c>
      <c r="DQ47" s="32">
        <f t="shared" si="75"/>
        <v>0</v>
      </c>
      <c r="DR47" s="32">
        <f t="shared" si="75"/>
        <v>0</v>
      </c>
      <c r="DS47" s="32">
        <f t="shared" si="75"/>
        <v>0</v>
      </c>
      <c r="DT47" s="32">
        <f t="shared" si="75"/>
        <v>0</v>
      </c>
      <c r="DU47" s="32">
        <f t="shared" si="75"/>
        <v>0</v>
      </c>
      <c r="DV47" s="32">
        <f t="shared" si="75"/>
        <v>0</v>
      </c>
      <c r="DW47" s="32">
        <f t="shared" si="75"/>
        <v>0</v>
      </c>
      <c r="DX47" s="32">
        <f t="shared" si="75"/>
        <v>0</v>
      </c>
      <c r="DY47" s="32">
        <f t="shared" si="75"/>
        <v>0</v>
      </c>
      <c r="DZ47" s="32">
        <f t="shared" si="75"/>
        <v>0</v>
      </c>
      <c r="EA47" s="32">
        <f t="shared" si="75"/>
        <v>0</v>
      </c>
      <c r="EB47" s="32">
        <f t="shared" si="75"/>
        <v>0</v>
      </c>
      <c r="EC47" s="32">
        <f t="shared" si="75"/>
        <v>0</v>
      </c>
      <c r="ED47" s="32">
        <f t="shared" si="75"/>
        <v>0</v>
      </c>
      <c r="EE47" s="32">
        <f t="shared" si="75"/>
        <v>0</v>
      </c>
      <c r="EF47" s="32">
        <f t="shared" si="75"/>
        <v>0</v>
      </c>
      <c r="EG47" s="32">
        <f t="shared" si="75"/>
        <v>0</v>
      </c>
      <c r="EH47" s="32">
        <f t="shared" si="75"/>
        <v>0</v>
      </c>
      <c r="EI47" s="32">
        <f t="shared" si="75"/>
        <v>0</v>
      </c>
      <c r="EJ47" s="32">
        <f t="shared" si="75"/>
        <v>0</v>
      </c>
      <c r="EK47" s="32">
        <f t="shared" si="75"/>
        <v>0</v>
      </c>
      <c r="EL47" s="32">
        <f t="shared" si="75"/>
        <v>0</v>
      </c>
      <c r="EM47" s="32">
        <f>IF(OR(AND($D47="Yes",BU47=1),AND($D47="Maybe", BU47=1)), 1, 0)</f>
        <v>0</v>
      </c>
      <c r="EN47" s="32">
        <f>IF(OR(AND($D47="Yes",BV47=1),AND($D47="Maybe", BV47=1)), 1, 0)</f>
        <v>0</v>
      </c>
      <c r="EO47" s="32">
        <f>IF(OR(AND($D47="Yes",BW47=1),AND($D47="Maybe", BW47=1)), 1, 0)</f>
        <v>0</v>
      </c>
      <c r="EP47" s="32">
        <f>IF(OR(AND($D47="Yes",BX47=1),AND($D47="Maybe", BX47=1)), 1, 0)</f>
        <v>0</v>
      </c>
      <c r="EQ47" s="32">
        <f>IF(OR(AND($D47="Yes",BY47=1),AND($D47="Maybe", BY47=1)), 1, 0)</f>
        <v>0</v>
      </c>
    </row>
    <row r="48" spans="2:147" ht="150" customHeight="1">
      <c r="B48" s="430">
        <v>43</v>
      </c>
      <c r="C48" s="614" t="s">
        <v>610</v>
      </c>
      <c r="D48" s="470"/>
      <c r="E48" s="622"/>
      <c r="F48" s="586"/>
      <c r="G48" s="590" t="s">
        <v>524</v>
      </c>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v>1</v>
      </c>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56"/>
      <c r="BX48" s="59"/>
      <c r="BY48" s="59"/>
      <c r="CA48" s="31">
        <f t="shared" ref="CA48:CA56" si="76">IF(OR(AND($D48="No",I48=1),AND($D48="Maybe", I48=1)), 1, 0)</f>
        <v>0</v>
      </c>
      <c r="CB48" s="31">
        <f t="shared" ref="CB48:CB56" si="77">IF(OR(AND($D48="No",J48=1),AND($D48="Maybe", J48=1)), 1, 0)</f>
        <v>0</v>
      </c>
      <c r="CC48" s="31">
        <f t="shared" ref="CC48:CC56" si="78">IF(OR(AND($D48="No",K48=1),AND($D48="Maybe", K48=1)), 1, 0)</f>
        <v>0</v>
      </c>
      <c r="CD48" s="31">
        <f t="shared" ref="CD48:CD56" si="79">IF(OR(AND($D48="No",L48=1),AND($D48="Maybe", L48=1)), 1, 0)</f>
        <v>0</v>
      </c>
      <c r="CE48" s="31">
        <f t="shared" ref="CE48:CE56" si="80">IF(OR(AND($D48="No",M48=1),AND($D48="Maybe", M48=1)), 1, 0)</f>
        <v>0</v>
      </c>
      <c r="CF48" s="31">
        <f t="shared" ref="CF48:CF56" si="81">IF(OR(AND($D48="No",N48=1),AND($D48="Maybe", N48=1)), 1, 0)</f>
        <v>0</v>
      </c>
      <c r="CG48" s="31">
        <f t="shared" ref="CG48:CG56" si="82">IF(OR(AND($D48="No",O48=1),AND($D48="Maybe", O48=1)), 1, 0)</f>
        <v>0</v>
      </c>
      <c r="CH48" s="31">
        <f t="shared" ref="CH48:CH56" si="83">IF(OR(AND($D48="No",P48=1),AND($D48="Maybe", P48=1)), 1, 0)</f>
        <v>0</v>
      </c>
      <c r="CI48" s="31">
        <f t="shared" ref="CI48:CI56" si="84">IF(OR(AND($D48="No",Q48=1),AND($D48="Maybe", Q48=1)), 1, 0)</f>
        <v>0</v>
      </c>
      <c r="CJ48" s="31">
        <f t="shared" ref="CJ48:CJ56" si="85">IF(OR(AND($D48="No",R48=1),AND($D48="Maybe", R48=1)), 1, 0)</f>
        <v>0</v>
      </c>
      <c r="CK48" s="31">
        <f t="shared" ref="CK48:CK56" si="86">IF(OR(AND($D48="No",S48=1),AND($D48="Maybe", S48=1)), 1, 0)</f>
        <v>0</v>
      </c>
      <c r="CL48" s="31">
        <f t="shared" ref="CL48:CL56" si="87">IF(OR(AND($D48="No",T48=1),AND($D48="Maybe", T48=1)), 1, 0)</f>
        <v>0</v>
      </c>
      <c r="CM48" s="31">
        <f t="shared" ref="CM48:CM56" si="88">IF(OR(AND($D48="No",U48=1),AND($D48="Maybe", U48=1)), 1, 0)</f>
        <v>0</v>
      </c>
      <c r="CN48" s="31">
        <f t="shared" ref="CN48:CN56" si="89">IF(OR(AND($D48="No",V48=1),AND($D48="Maybe", V48=1)), 1, 0)</f>
        <v>0</v>
      </c>
      <c r="CO48" s="31">
        <f t="shared" ref="CO48:CO56" si="90">IF(OR(AND($D48="No",W48=1),AND($D48="Maybe", W48=1)), 1, 0)</f>
        <v>0</v>
      </c>
      <c r="CP48" s="31">
        <f t="shared" ref="CP48:CP56" si="91">IF(OR(AND($D48="No",X48=1),AND($D48="Maybe", X48=1)), 1, 0)</f>
        <v>0</v>
      </c>
      <c r="CQ48" s="31">
        <f t="shared" ref="CQ48:CQ56" si="92">IF(OR(AND($D48="No",Y48=1),AND($D48="Maybe", Y48=1)), 1, 0)</f>
        <v>0</v>
      </c>
      <c r="CR48" s="31">
        <f t="shared" ref="CR48:CR56" si="93">IF(OR(AND($D48="No",Z48=1),AND($D48="Maybe", Z48=1)), 1, 0)</f>
        <v>0</v>
      </c>
      <c r="CS48" s="31">
        <f t="shared" ref="CS48:CS56" si="94">IF(OR(AND($D48="No",AA48=1),AND($D48="Maybe", AA48=1)), 1, 0)</f>
        <v>0</v>
      </c>
      <c r="CT48" s="31">
        <f t="shared" ref="CT48:CT56" si="95">IF(OR(AND($D48="No",AB48=1),AND($D48="Maybe", AB48=1)), 1, 0)</f>
        <v>0</v>
      </c>
      <c r="CU48" s="31">
        <f t="shared" ref="CU48:CU56" si="96">IF(OR(AND($D48="No",AC48=1),AND($D48="Maybe", AC48=1)), 1, 0)</f>
        <v>0</v>
      </c>
      <c r="CV48" s="31">
        <f t="shared" ref="CV48:CV56" si="97">IF(OR(AND($D48="No",AD48=1),AND($D48="Maybe", AD48=1)), 1, 0)</f>
        <v>0</v>
      </c>
      <c r="CW48" s="31">
        <f t="shared" ref="CW48:CW56" si="98">IF(OR(AND($D48="No",AE48=1),AND($D48="Maybe", AE48=1)), 1, 0)</f>
        <v>0</v>
      </c>
      <c r="CX48" s="31">
        <f t="shared" ref="CX48:CX56" si="99">IF(OR(AND($D48="No",AF48=1),AND($D48="Maybe", AF48=1)), 1, 0)</f>
        <v>0</v>
      </c>
      <c r="CY48" s="31">
        <f t="shared" ref="CY48:CY56" si="100">IF(OR(AND($D48="No",AG48=1),AND($D48="Maybe", AG48=1)), 1, 0)</f>
        <v>0</v>
      </c>
      <c r="CZ48" s="31">
        <f t="shared" ref="CZ48:CZ56" si="101">IF(OR(AND($D48="No",AH48=1),AND($D48="Maybe", AH48=1)), 1, 0)</f>
        <v>0</v>
      </c>
      <c r="DA48" s="31">
        <f t="shared" ref="DA48:DA56" si="102">IF(OR(AND($D48="No",AI48=1),AND($D48="Maybe", AI48=1)), 1, 0)</f>
        <v>0</v>
      </c>
      <c r="DB48" s="31">
        <f t="shared" ref="DB48:DB56" si="103">IF(OR(AND($D48="No",AJ48=1),AND($D48="Maybe", AJ48=1)), 1, 0)</f>
        <v>0</v>
      </c>
      <c r="DC48" s="31">
        <f t="shared" ref="DC48:DC56" si="104">IF(OR(AND($D48="No",AK48=1),AND($D48="Maybe", AK48=1)), 1, 0)</f>
        <v>0</v>
      </c>
      <c r="DD48" s="31">
        <f t="shared" ref="DD48:DD56" si="105">IF(OR(AND($D48="No",AL48=1),AND($D48="Maybe", AL48=1)), 1, 0)</f>
        <v>0</v>
      </c>
      <c r="DE48" s="31">
        <f t="shared" ref="DE48:DE56" si="106">IF(OR(AND($D48="No",AM48=1),AND($D48="Maybe", AM48=1)), 1, 0)</f>
        <v>0</v>
      </c>
      <c r="DF48" s="31">
        <f t="shared" ref="DF48:DF56" si="107">IF(OR(AND($D48="No",AN48=1),AND($D48="Maybe", AN48=1)), 1, 0)</f>
        <v>0</v>
      </c>
      <c r="DG48" s="31">
        <f t="shared" ref="DG48:DG56" si="108">IF(OR(AND($D48="No",AO48=1),AND($D48="Maybe", AO48=1)), 1, 0)</f>
        <v>0</v>
      </c>
      <c r="DH48" s="31">
        <f t="shared" ref="DH48:DH56" si="109">IF(OR(AND($D48="No",AP48=1),AND($D48="Maybe", AP48=1)), 1, 0)</f>
        <v>0</v>
      </c>
      <c r="DI48" s="31">
        <f t="shared" ref="DI48:DI56" si="110">IF(OR(AND($D48="No",AQ48=1),AND($D48="Maybe", AQ48=1)), 1, 0)</f>
        <v>0</v>
      </c>
      <c r="DJ48" s="31">
        <f t="shared" ref="DJ48:DJ56" si="111">IF(OR(AND($D48="No",AR48=1),AND($D48="Maybe", AR48=1)), 1, 0)</f>
        <v>0</v>
      </c>
      <c r="DK48" s="31">
        <f t="shared" ref="DK48:DK56" si="112">IF(OR(AND($D48="No",AS48=1),AND($D48="Maybe", AS48=1)), 1, 0)</f>
        <v>0</v>
      </c>
      <c r="DL48" s="31">
        <f t="shared" ref="DL48:DL56" si="113">IF(OR(AND($D48="No",AT48=1),AND($D48="Maybe", AT48=1)), 1, 0)</f>
        <v>0</v>
      </c>
      <c r="DM48" s="31">
        <f t="shared" ref="DM48:DM56" si="114">IF(OR(AND($D48="No",AU48=1),AND($D48="Maybe", AU48=1)), 1, 0)</f>
        <v>0</v>
      </c>
      <c r="DN48" s="31">
        <f t="shared" ref="DN48:DN56" si="115">IF(OR(AND($D48="No",AV48=1),AND($D48="Maybe", AV48=1)), 1, 0)</f>
        <v>0</v>
      </c>
      <c r="DO48" s="31">
        <f t="shared" ref="DO48:DO56" si="116">IF(OR(AND($D48="No",AW48=1),AND($D48="Maybe", AW48=1)), 1, 0)</f>
        <v>0</v>
      </c>
      <c r="DP48" s="31">
        <f t="shared" ref="DP48:DP56" si="117">IF(OR(AND($D48="No",AX48=1),AND($D48="Maybe", AX48=1)), 1, 0)</f>
        <v>0</v>
      </c>
      <c r="DQ48" s="31">
        <f t="shared" ref="DQ48:DQ56" si="118">IF(OR(AND($D48="No",AY48=1),AND($D48="Maybe", AY48=1)), 1, 0)</f>
        <v>0</v>
      </c>
      <c r="DR48" s="31">
        <f t="shared" ref="DR48:DR56" si="119">IF(OR(AND($D48="No",AZ48=1),AND($D48="Maybe", AZ48=1)), 1, 0)</f>
        <v>0</v>
      </c>
      <c r="DS48" s="31">
        <f t="shared" ref="DS48:DS56" si="120">IF(OR(AND($D48="No",BA48=1),AND($D48="Maybe", BA48=1)), 1, 0)</f>
        <v>0</v>
      </c>
      <c r="DT48" s="31">
        <f t="shared" ref="DT48:DT56" si="121">IF(OR(AND($D48="No",BB48=1),AND($D48="Maybe", BB48=1)), 1, 0)</f>
        <v>0</v>
      </c>
      <c r="DU48" s="31">
        <f t="shared" ref="DU48:DU56" si="122">IF(OR(AND($D48="No",BC48=1),AND($D48="Maybe", BC48=1)), 1, 0)</f>
        <v>0</v>
      </c>
      <c r="DV48" s="31">
        <f t="shared" ref="DV48:DV56" si="123">IF(OR(AND($D48="No",BD48=1),AND($D48="Maybe", BD48=1)), 1, 0)</f>
        <v>0</v>
      </c>
      <c r="DW48" s="31">
        <f t="shared" ref="DW48:DW56" si="124">IF(OR(AND($D48="No",BE48=1),AND($D48="Maybe", BE48=1)), 1, 0)</f>
        <v>0</v>
      </c>
      <c r="DX48" s="31">
        <f t="shared" ref="DX48:DX56" si="125">IF(OR(AND($D48="No",BF48=1),AND($D48="Maybe", BF48=1)), 1, 0)</f>
        <v>0</v>
      </c>
      <c r="DY48" s="31">
        <f t="shared" ref="DY48:DY56" si="126">IF(OR(AND($D48="No",BG48=1),AND($D48="Maybe", BG48=1)), 1, 0)</f>
        <v>0</v>
      </c>
      <c r="DZ48" s="31">
        <f t="shared" ref="DZ48:DZ56" si="127">IF(OR(AND($D48="No",BH48=1),AND($D48="Maybe", BH48=1)), 1, 0)</f>
        <v>0</v>
      </c>
      <c r="EA48" s="31">
        <f t="shared" ref="EA48:EA56" si="128">IF(OR(AND($D48="No",BI48=1),AND($D48="Maybe", BI48=1)), 1, 0)</f>
        <v>0</v>
      </c>
      <c r="EB48" s="31">
        <f t="shared" ref="EB48:EB56" si="129">IF(OR(AND($D48="No",BJ48=1),AND($D48="Maybe", BJ48=1)), 1, 0)</f>
        <v>0</v>
      </c>
      <c r="EC48" s="31">
        <f t="shared" ref="EC48:EC56" si="130">IF(OR(AND($D48="No",BK48=1),AND($D48="Maybe", BK48=1)), 1, 0)</f>
        <v>0</v>
      </c>
      <c r="ED48" s="31">
        <f t="shared" ref="ED48:ED56" si="131">IF(OR(AND($D48="No",BL48=1),AND($D48="Maybe", BL48=1)), 1, 0)</f>
        <v>0</v>
      </c>
      <c r="EE48" s="31">
        <f t="shared" ref="EE48:EE56" si="132">IF(OR(AND($D48="No",BM48=1),AND($D48="Maybe", BM48=1)), 1, 0)</f>
        <v>0</v>
      </c>
      <c r="EF48" s="31">
        <f t="shared" ref="EF48:EF56" si="133">IF(OR(AND($D48="No",BN48=1),AND($D48="Maybe", BN48=1)), 1, 0)</f>
        <v>0</v>
      </c>
      <c r="EG48" s="31">
        <f t="shared" ref="EG48:EG56" si="134">IF(OR(AND($D48="No",BO48=1),AND($D48="Maybe", BO48=1)), 1, 0)</f>
        <v>0</v>
      </c>
      <c r="EH48" s="31">
        <f t="shared" ref="EH48:EH56" si="135">IF(OR(AND($D48="No",BP48=1),AND($D48="Maybe", BP48=1)), 1, 0)</f>
        <v>0</v>
      </c>
      <c r="EI48" s="31">
        <f t="shared" ref="EI48:EI56" si="136">IF(OR(AND($D48="No",BQ48=1),AND($D48="Maybe", BQ48=1)), 1, 0)</f>
        <v>0</v>
      </c>
      <c r="EJ48" s="31">
        <f t="shared" ref="EJ48:EJ56" si="137">IF(OR(AND($D48="No",BR48=1),AND($D48="Maybe", BR48=1)), 1, 0)</f>
        <v>0</v>
      </c>
      <c r="EK48" s="31">
        <f t="shared" ref="EK48:EK56" si="138">IF(OR(AND($D48="No",BS48=1),AND($D48="Maybe", BS48=1)), 1, 0)</f>
        <v>0</v>
      </c>
      <c r="EL48" s="31">
        <f t="shared" ref="EL48:EL56" si="139">IF(OR(AND($D48="No",BT48=1),AND($D48="Maybe", BT48=1)), 1, 0)</f>
        <v>0</v>
      </c>
      <c r="EM48" s="31">
        <f t="shared" ref="EM48:EM56" si="140">IF(OR(AND($D48="No",BU48=1),AND($D48="Maybe", BU48=1)), 1, 0)</f>
        <v>0</v>
      </c>
      <c r="EN48" s="31">
        <f t="shared" ref="EN48:EN56" si="141">IF(OR(AND($D48="No",BV48=1),AND($D48="Maybe", BV48=1)), 1, 0)</f>
        <v>0</v>
      </c>
      <c r="EO48" s="31">
        <f t="shared" ref="EO48:EO56" si="142">IF(OR(AND($D48="No",BW48=1),AND($D48="Maybe", BW48=1)), 1, 0)</f>
        <v>0</v>
      </c>
      <c r="EP48" s="31">
        <f t="shared" ref="EP48:EP56" si="143">IF(OR(AND($D48="No",BX48=1),AND($D48="Maybe", BX48=1)), 1, 0)</f>
        <v>0</v>
      </c>
      <c r="EQ48" s="31">
        <f t="shared" ref="EQ48:EQ56" si="144">IF(OR(AND($D48="No",BY48=1),AND($D48="Maybe", BY48=1)), 1, 0)</f>
        <v>0</v>
      </c>
    </row>
    <row r="49" spans="2:147" ht="150" customHeight="1">
      <c r="B49" s="430">
        <v>44</v>
      </c>
      <c r="C49" s="614" t="s">
        <v>86</v>
      </c>
      <c r="D49" s="471"/>
      <c r="E49" s="622"/>
      <c r="F49" s="586"/>
      <c r="G49" s="590" t="s">
        <v>542</v>
      </c>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v>1</v>
      </c>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56"/>
      <c r="BX49" s="59"/>
      <c r="BY49" s="59"/>
      <c r="CA49" s="31">
        <f t="shared" si="76"/>
        <v>0</v>
      </c>
      <c r="CB49" s="31">
        <f t="shared" si="77"/>
        <v>0</v>
      </c>
      <c r="CC49" s="31">
        <f t="shared" si="78"/>
        <v>0</v>
      </c>
      <c r="CD49" s="31">
        <f t="shared" si="79"/>
        <v>0</v>
      </c>
      <c r="CE49" s="31">
        <f t="shared" si="80"/>
        <v>0</v>
      </c>
      <c r="CF49" s="31">
        <f t="shared" si="81"/>
        <v>0</v>
      </c>
      <c r="CG49" s="31">
        <f t="shared" si="82"/>
        <v>0</v>
      </c>
      <c r="CH49" s="31">
        <f t="shared" si="83"/>
        <v>0</v>
      </c>
      <c r="CI49" s="31">
        <f t="shared" si="84"/>
        <v>0</v>
      </c>
      <c r="CJ49" s="31">
        <f t="shared" si="85"/>
        <v>0</v>
      </c>
      <c r="CK49" s="31">
        <f t="shared" si="86"/>
        <v>0</v>
      </c>
      <c r="CL49" s="31">
        <f t="shared" si="87"/>
        <v>0</v>
      </c>
      <c r="CM49" s="31">
        <f t="shared" si="88"/>
        <v>0</v>
      </c>
      <c r="CN49" s="31">
        <f t="shared" si="89"/>
        <v>0</v>
      </c>
      <c r="CO49" s="31">
        <f t="shared" si="90"/>
        <v>0</v>
      </c>
      <c r="CP49" s="31">
        <f t="shared" si="91"/>
        <v>0</v>
      </c>
      <c r="CQ49" s="31">
        <f t="shared" si="92"/>
        <v>0</v>
      </c>
      <c r="CR49" s="31">
        <f t="shared" si="93"/>
        <v>0</v>
      </c>
      <c r="CS49" s="31">
        <f t="shared" si="94"/>
        <v>0</v>
      </c>
      <c r="CT49" s="31">
        <f t="shared" si="95"/>
        <v>0</v>
      </c>
      <c r="CU49" s="31">
        <f t="shared" si="96"/>
        <v>0</v>
      </c>
      <c r="CV49" s="31">
        <f t="shared" si="97"/>
        <v>0</v>
      </c>
      <c r="CW49" s="31">
        <f t="shared" si="98"/>
        <v>0</v>
      </c>
      <c r="CX49" s="31">
        <f t="shared" si="99"/>
        <v>0</v>
      </c>
      <c r="CY49" s="31">
        <f t="shared" si="100"/>
        <v>0</v>
      </c>
      <c r="CZ49" s="31">
        <f t="shared" si="101"/>
        <v>0</v>
      </c>
      <c r="DA49" s="31">
        <f t="shared" si="102"/>
        <v>0</v>
      </c>
      <c r="DB49" s="31">
        <f t="shared" si="103"/>
        <v>0</v>
      </c>
      <c r="DC49" s="31">
        <f t="shared" si="104"/>
        <v>0</v>
      </c>
      <c r="DD49" s="31">
        <f t="shared" si="105"/>
        <v>0</v>
      </c>
      <c r="DE49" s="31">
        <f t="shared" si="106"/>
        <v>0</v>
      </c>
      <c r="DF49" s="31">
        <f t="shared" si="107"/>
        <v>0</v>
      </c>
      <c r="DG49" s="31">
        <f t="shared" si="108"/>
        <v>0</v>
      </c>
      <c r="DH49" s="31">
        <f t="shared" si="109"/>
        <v>0</v>
      </c>
      <c r="DI49" s="31">
        <f t="shared" si="110"/>
        <v>0</v>
      </c>
      <c r="DJ49" s="31">
        <f t="shared" si="111"/>
        <v>0</v>
      </c>
      <c r="DK49" s="31">
        <f t="shared" si="112"/>
        <v>0</v>
      </c>
      <c r="DL49" s="31">
        <f t="shared" si="113"/>
        <v>0</v>
      </c>
      <c r="DM49" s="31">
        <f t="shared" si="114"/>
        <v>0</v>
      </c>
      <c r="DN49" s="31">
        <f t="shared" si="115"/>
        <v>0</v>
      </c>
      <c r="DO49" s="31">
        <f t="shared" si="116"/>
        <v>0</v>
      </c>
      <c r="DP49" s="31">
        <f t="shared" si="117"/>
        <v>0</v>
      </c>
      <c r="DQ49" s="31">
        <f t="shared" si="118"/>
        <v>0</v>
      </c>
      <c r="DR49" s="31">
        <f t="shared" si="119"/>
        <v>0</v>
      </c>
      <c r="DS49" s="31">
        <f t="shared" si="120"/>
        <v>0</v>
      </c>
      <c r="DT49" s="31">
        <f t="shared" si="121"/>
        <v>0</v>
      </c>
      <c r="DU49" s="31">
        <f t="shared" si="122"/>
        <v>0</v>
      </c>
      <c r="DV49" s="31">
        <f t="shared" si="123"/>
        <v>0</v>
      </c>
      <c r="DW49" s="31">
        <f t="shared" si="124"/>
        <v>0</v>
      </c>
      <c r="DX49" s="31">
        <f t="shared" si="125"/>
        <v>0</v>
      </c>
      <c r="DY49" s="31">
        <f t="shared" si="126"/>
        <v>0</v>
      </c>
      <c r="DZ49" s="31">
        <f t="shared" si="127"/>
        <v>0</v>
      </c>
      <c r="EA49" s="31">
        <f t="shared" si="128"/>
        <v>0</v>
      </c>
      <c r="EB49" s="31">
        <f t="shared" si="129"/>
        <v>0</v>
      </c>
      <c r="EC49" s="31">
        <f t="shared" si="130"/>
        <v>0</v>
      </c>
      <c r="ED49" s="31">
        <f t="shared" si="131"/>
        <v>0</v>
      </c>
      <c r="EE49" s="31">
        <f t="shared" si="132"/>
        <v>0</v>
      </c>
      <c r="EF49" s="31">
        <f t="shared" si="133"/>
        <v>0</v>
      </c>
      <c r="EG49" s="31">
        <f t="shared" si="134"/>
        <v>0</v>
      </c>
      <c r="EH49" s="31">
        <f t="shared" si="135"/>
        <v>0</v>
      </c>
      <c r="EI49" s="31">
        <f t="shared" si="136"/>
        <v>0</v>
      </c>
      <c r="EJ49" s="31">
        <f t="shared" si="137"/>
        <v>0</v>
      </c>
      <c r="EK49" s="31">
        <f t="shared" si="138"/>
        <v>0</v>
      </c>
      <c r="EL49" s="31">
        <f t="shared" si="139"/>
        <v>0</v>
      </c>
      <c r="EM49" s="31">
        <f t="shared" si="140"/>
        <v>0</v>
      </c>
      <c r="EN49" s="31">
        <f t="shared" si="141"/>
        <v>0</v>
      </c>
      <c r="EO49" s="31">
        <f t="shared" si="142"/>
        <v>0</v>
      </c>
      <c r="EP49" s="31">
        <f t="shared" si="143"/>
        <v>0</v>
      </c>
      <c r="EQ49" s="31">
        <f t="shared" si="144"/>
        <v>0</v>
      </c>
    </row>
    <row r="50" spans="2:147" ht="150" customHeight="1">
      <c r="B50" s="430">
        <v>45</v>
      </c>
      <c r="C50" s="614" t="s">
        <v>74</v>
      </c>
      <c r="D50" s="471"/>
      <c r="E50" s="622"/>
      <c r="F50" s="586"/>
      <c r="G50" s="590"/>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v>1</v>
      </c>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56"/>
      <c r="BX50" s="59"/>
      <c r="BY50" s="59"/>
      <c r="CA50" s="31">
        <f t="shared" si="76"/>
        <v>0</v>
      </c>
      <c r="CB50" s="31">
        <f t="shared" si="77"/>
        <v>0</v>
      </c>
      <c r="CC50" s="31">
        <f t="shared" si="78"/>
        <v>0</v>
      </c>
      <c r="CD50" s="31">
        <f t="shared" si="79"/>
        <v>0</v>
      </c>
      <c r="CE50" s="31">
        <f t="shared" si="80"/>
        <v>0</v>
      </c>
      <c r="CF50" s="31">
        <f t="shared" si="81"/>
        <v>0</v>
      </c>
      <c r="CG50" s="31">
        <f t="shared" si="82"/>
        <v>0</v>
      </c>
      <c r="CH50" s="31">
        <f t="shared" si="83"/>
        <v>0</v>
      </c>
      <c r="CI50" s="31">
        <f t="shared" si="84"/>
        <v>0</v>
      </c>
      <c r="CJ50" s="31">
        <f t="shared" si="85"/>
        <v>0</v>
      </c>
      <c r="CK50" s="31">
        <f t="shared" si="86"/>
        <v>0</v>
      </c>
      <c r="CL50" s="31">
        <f t="shared" si="87"/>
        <v>0</v>
      </c>
      <c r="CM50" s="31">
        <f t="shared" si="88"/>
        <v>0</v>
      </c>
      <c r="CN50" s="31">
        <f t="shared" si="89"/>
        <v>0</v>
      </c>
      <c r="CO50" s="31">
        <f t="shared" si="90"/>
        <v>0</v>
      </c>
      <c r="CP50" s="31">
        <f t="shared" si="91"/>
        <v>0</v>
      </c>
      <c r="CQ50" s="31">
        <f t="shared" si="92"/>
        <v>0</v>
      </c>
      <c r="CR50" s="31">
        <f t="shared" si="93"/>
        <v>0</v>
      </c>
      <c r="CS50" s="31">
        <f t="shared" si="94"/>
        <v>0</v>
      </c>
      <c r="CT50" s="31">
        <f t="shared" si="95"/>
        <v>0</v>
      </c>
      <c r="CU50" s="31">
        <f t="shared" si="96"/>
        <v>0</v>
      </c>
      <c r="CV50" s="31">
        <f t="shared" si="97"/>
        <v>0</v>
      </c>
      <c r="CW50" s="31">
        <f t="shared" si="98"/>
        <v>0</v>
      </c>
      <c r="CX50" s="31">
        <f t="shared" si="99"/>
        <v>0</v>
      </c>
      <c r="CY50" s="31">
        <f t="shared" si="100"/>
        <v>0</v>
      </c>
      <c r="CZ50" s="31">
        <f t="shared" si="101"/>
        <v>0</v>
      </c>
      <c r="DA50" s="31">
        <f t="shared" si="102"/>
        <v>0</v>
      </c>
      <c r="DB50" s="31">
        <f t="shared" si="103"/>
        <v>0</v>
      </c>
      <c r="DC50" s="31">
        <f t="shared" si="104"/>
        <v>0</v>
      </c>
      <c r="DD50" s="31">
        <f t="shared" si="105"/>
        <v>0</v>
      </c>
      <c r="DE50" s="31">
        <f t="shared" si="106"/>
        <v>0</v>
      </c>
      <c r="DF50" s="31">
        <f t="shared" si="107"/>
        <v>0</v>
      </c>
      <c r="DG50" s="31">
        <f t="shared" si="108"/>
        <v>0</v>
      </c>
      <c r="DH50" s="31">
        <f t="shared" si="109"/>
        <v>0</v>
      </c>
      <c r="DI50" s="31">
        <f t="shared" si="110"/>
        <v>0</v>
      </c>
      <c r="DJ50" s="31">
        <f t="shared" si="111"/>
        <v>0</v>
      </c>
      <c r="DK50" s="31">
        <f t="shared" si="112"/>
        <v>0</v>
      </c>
      <c r="DL50" s="31">
        <f t="shared" si="113"/>
        <v>0</v>
      </c>
      <c r="DM50" s="31">
        <f t="shared" si="114"/>
        <v>0</v>
      </c>
      <c r="DN50" s="31">
        <f t="shared" si="115"/>
        <v>0</v>
      </c>
      <c r="DO50" s="31">
        <f t="shared" si="116"/>
        <v>0</v>
      </c>
      <c r="DP50" s="31">
        <f t="shared" si="117"/>
        <v>0</v>
      </c>
      <c r="DQ50" s="31">
        <f t="shared" si="118"/>
        <v>0</v>
      </c>
      <c r="DR50" s="31">
        <f t="shared" si="119"/>
        <v>0</v>
      </c>
      <c r="DS50" s="31">
        <f t="shared" si="120"/>
        <v>0</v>
      </c>
      <c r="DT50" s="31">
        <f t="shared" si="121"/>
        <v>0</v>
      </c>
      <c r="DU50" s="31">
        <f t="shared" si="122"/>
        <v>0</v>
      </c>
      <c r="DV50" s="31">
        <f t="shared" si="123"/>
        <v>0</v>
      </c>
      <c r="DW50" s="31">
        <f t="shared" si="124"/>
        <v>0</v>
      </c>
      <c r="DX50" s="31">
        <f t="shared" si="125"/>
        <v>0</v>
      </c>
      <c r="DY50" s="31">
        <f t="shared" si="126"/>
        <v>0</v>
      </c>
      <c r="DZ50" s="31">
        <f t="shared" si="127"/>
        <v>0</v>
      </c>
      <c r="EA50" s="31">
        <f t="shared" si="128"/>
        <v>0</v>
      </c>
      <c r="EB50" s="31">
        <f t="shared" si="129"/>
        <v>0</v>
      </c>
      <c r="EC50" s="31">
        <f t="shared" si="130"/>
        <v>0</v>
      </c>
      <c r="ED50" s="31">
        <f t="shared" si="131"/>
        <v>0</v>
      </c>
      <c r="EE50" s="31">
        <f t="shared" si="132"/>
        <v>0</v>
      </c>
      <c r="EF50" s="31">
        <f t="shared" si="133"/>
        <v>0</v>
      </c>
      <c r="EG50" s="31">
        <f t="shared" si="134"/>
        <v>0</v>
      </c>
      <c r="EH50" s="31">
        <f t="shared" si="135"/>
        <v>0</v>
      </c>
      <c r="EI50" s="31">
        <f t="shared" si="136"/>
        <v>0</v>
      </c>
      <c r="EJ50" s="31">
        <f t="shared" si="137"/>
        <v>0</v>
      </c>
      <c r="EK50" s="31">
        <f t="shared" si="138"/>
        <v>0</v>
      </c>
      <c r="EL50" s="31">
        <f t="shared" si="139"/>
        <v>0</v>
      </c>
      <c r="EM50" s="31">
        <f t="shared" si="140"/>
        <v>0</v>
      </c>
      <c r="EN50" s="31">
        <f t="shared" si="141"/>
        <v>0</v>
      </c>
      <c r="EO50" s="31">
        <f t="shared" si="142"/>
        <v>0</v>
      </c>
      <c r="EP50" s="31">
        <f t="shared" si="143"/>
        <v>0</v>
      </c>
      <c r="EQ50" s="31">
        <f t="shared" si="144"/>
        <v>0</v>
      </c>
    </row>
    <row r="51" spans="2:147" ht="150" customHeight="1">
      <c r="B51" s="430">
        <v>46</v>
      </c>
      <c r="C51" s="614" t="s">
        <v>75</v>
      </c>
      <c r="D51" s="471"/>
      <c r="E51" s="622"/>
      <c r="F51" s="586"/>
      <c r="G51" s="590"/>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v>1</v>
      </c>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56"/>
      <c r="BX51" s="59"/>
      <c r="BY51" s="59"/>
      <c r="CA51" s="31">
        <f t="shared" si="76"/>
        <v>0</v>
      </c>
      <c r="CB51" s="31">
        <f t="shared" si="77"/>
        <v>0</v>
      </c>
      <c r="CC51" s="31">
        <f t="shared" si="78"/>
        <v>0</v>
      </c>
      <c r="CD51" s="31">
        <f t="shared" si="79"/>
        <v>0</v>
      </c>
      <c r="CE51" s="31">
        <f t="shared" si="80"/>
        <v>0</v>
      </c>
      <c r="CF51" s="31">
        <f t="shared" si="81"/>
        <v>0</v>
      </c>
      <c r="CG51" s="31">
        <f t="shared" si="82"/>
        <v>0</v>
      </c>
      <c r="CH51" s="31">
        <f t="shared" si="83"/>
        <v>0</v>
      </c>
      <c r="CI51" s="31">
        <f t="shared" si="84"/>
        <v>0</v>
      </c>
      <c r="CJ51" s="31">
        <f t="shared" si="85"/>
        <v>0</v>
      </c>
      <c r="CK51" s="31">
        <f t="shared" si="86"/>
        <v>0</v>
      </c>
      <c r="CL51" s="31">
        <f t="shared" si="87"/>
        <v>0</v>
      </c>
      <c r="CM51" s="31">
        <f t="shared" si="88"/>
        <v>0</v>
      </c>
      <c r="CN51" s="31">
        <f t="shared" si="89"/>
        <v>0</v>
      </c>
      <c r="CO51" s="31">
        <f t="shared" si="90"/>
        <v>0</v>
      </c>
      <c r="CP51" s="31">
        <f t="shared" si="91"/>
        <v>0</v>
      </c>
      <c r="CQ51" s="31">
        <f t="shared" si="92"/>
        <v>0</v>
      </c>
      <c r="CR51" s="31">
        <f t="shared" si="93"/>
        <v>0</v>
      </c>
      <c r="CS51" s="31">
        <f t="shared" si="94"/>
        <v>0</v>
      </c>
      <c r="CT51" s="31">
        <f t="shared" si="95"/>
        <v>0</v>
      </c>
      <c r="CU51" s="31">
        <f t="shared" si="96"/>
        <v>0</v>
      </c>
      <c r="CV51" s="31">
        <f t="shared" si="97"/>
        <v>0</v>
      </c>
      <c r="CW51" s="31">
        <f t="shared" si="98"/>
        <v>0</v>
      </c>
      <c r="CX51" s="31">
        <f t="shared" si="99"/>
        <v>0</v>
      </c>
      <c r="CY51" s="31">
        <f t="shared" si="100"/>
        <v>0</v>
      </c>
      <c r="CZ51" s="31">
        <f t="shared" si="101"/>
        <v>0</v>
      </c>
      <c r="DA51" s="31">
        <f t="shared" si="102"/>
        <v>0</v>
      </c>
      <c r="DB51" s="31">
        <f t="shared" si="103"/>
        <v>0</v>
      </c>
      <c r="DC51" s="31">
        <f t="shared" si="104"/>
        <v>0</v>
      </c>
      <c r="DD51" s="31">
        <f t="shared" si="105"/>
        <v>0</v>
      </c>
      <c r="DE51" s="31">
        <f t="shared" si="106"/>
        <v>0</v>
      </c>
      <c r="DF51" s="31">
        <f t="shared" si="107"/>
        <v>0</v>
      </c>
      <c r="DG51" s="31">
        <f t="shared" si="108"/>
        <v>0</v>
      </c>
      <c r="DH51" s="31">
        <f t="shared" si="109"/>
        <v>0</v>
      </c>
      <c r="DI51" s="31">
        <f t="shared" si="110"/>
        <v>0</v>
      </c>
      <c r="DJ51" s="31">
        <f t="shared" si="111"/>
        <v>0</v>
      </c>
      <c r="DK51" s="31">
        <f t="shared" si="112"/>
        <v>0</v>
      </c>
      <c r="DL51" s="31">
        <f t="shared" si="113"/>
        <v>0</v>
      </c>
      <c r="DM51" s="31">
        <f t="shared" si="114"/>
        <v>0</v>
      </c>
      <c r="DN51" s="31">
        <f t="shared" si="115"/>
        <v>0</v>
      </c>
      <c r="DO51" s="31">
        <f t="shared" si="116"/>
        <v>0</v>
      </c>
      <c r="DP51" s="31">
        <f t="shared" si="117"/>
        <v>0</v>
      </c>
      <c r="DQ51" s="31">
        <f t="shared" si="118"/>
        <v>0</v>
      </c>
      <c r="DR51" s="31">
        <f t="shared" si="119"/>
        <v>0</v>
      </c>
      <c r="DS51" s="31">
        <f t="shared" si="120"/>
        <v>0</v>
      </c>
      <c r="DT51" s="31">
        <f t="shared" si="121"/>
        <v>0</v>
      </c>
      <c r="DU51" s="31">
        <f t="shared" si="122"/>
        <v>0</v>
      </c>
      <c r="DV51" s="31">
        <f t="shared" si="123"/>
        <v>0</v>
      </c>
      <c r="DW51" s="31">
        <f t="shared" si="124"/>
        <v>0</v>
      </c>
      <c r="DX51" s="31">
        <f t="shared" si="125"/>
        <v>0</v>
      </c>
      <c r="DY51" s="31">
        <f t="shared" si="126"/>
        <v>0</v>
      </c>
      <c r="DZ51" s="31">
        <f t="shared" si="127"/>
        <v>0</v>
      </c>
      <c r="EA51" s="31">
        <f t="shared" si="128"/>
        <v>0</v>
      </c>
      <c r="EB51" s="31">
        <f t="shared" si="129"/>
        <v>0</v>
      </c>
      <c r="EC51" s="31">
        <f t="shared" si="130"/>
        <v>0</v>
      </c>
      <c r="ED51" s="31">
        <f t="shared" si="131"/>
        <v>0</v>
      </c>
      <c r="EE51" s="31">
        <f t="shared" si="132"/>
        <v>0</v>
      </c>
      <c r="EF51" s="31">
        <f t="shared" si="133"/>
        <v>0</v>
      </c>
      <c r="EG51" s="31">
        <f t="shared" si="134"/>
        <v>0</v>
      </c>
      <c r="EH51" s="31">
        <f t="shared" si="135"/>
        <v>0</v>
      </c>
      <c r="EI51" s="31">
        <f t="shared" si="136"/>
        <v>0</v>
      </c>
      <c r="EJ51" s="31">
        <f t="shared" si="137"/>
        <v>0</v>
      </c>
      <c r="EK51" s="31">
        <f t="shared" si="138"/>
        <v>0</v>
      </c>
      <c r="EL51" s="31">
        <f t="shared" si="139"/>
        <v>0</v>
      </c>
      <c r="EM51" s="31">
        <f t="shared" si="140"/>
        <v>0</v>
      </c>
      <c r="EN51" s="31">
        <f t="shared" si="141"/>
        <v>0</v>
      </c>
      <c r="EO51" s="31">
        <f t="shared" si="142"/>
        <v>0</v>
      </c>
      <c r="EP51" s="31">
        <f t="shared" si="143"/>
        <v>0</v>
      </c>
      <c r="EQ51" s="31">
        <f t="shared" si="144"/>
        <v>0</v>
      </c>
    </row>
    <row r="52" spans="2:147" ht="150" customHeight="1">
      <c r="B52" s="430">
        <v>47</v>
      </c>
      <c r="C52" s="614" t="s">
        <v>76</v>
      </c>
      <c r="D52" s="471"/>
      <c r="E52" s="622"/>
      <c r="F52" s="586"/>
      <c r="G52" s="590"/>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v>1</v>
      </c>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56"/>
      <c r="BX52" s="59"/>
      <c r="BY52" s="59"/>
      <c r="CA52" s="31">
        <f t="shared" si="76"/>
        <v>0</v>
      </c>
      <c r="CB52" s="31">
        <f t="shared" si="77"/>
        <v>0</v>
      </c>
      <c r="CC52" s="31">
        <f t="shared" si="78"/>
        <v>0</v>
      </c>
      <c r="CD52" s="31">
        <f t="shared" si="79"/>
        <v>0</v>
      </c>
      <c r="CE52" s="31">
        <f t="shared" si="80"/>
        <v>0</v>
      </c>
      <c r="CF52" s="31">
        <f t="shared" si="81"/>
        <v>0</v>
      </c>
      <c r="CG52" s="31">
        <f t="shared" si="82"/>
        <v>0</v>
      </c>
      <c r="CH52" s="31">
        <f t="shared" si="83"/>
        <v>0</v>
      </c>
      <c r="CI52" s="31">
        <f t="shared" si="84"/>
        <v>0</v>
      </c>
      <c r="CJ52" s="31">
        <f t="shared" si="85"/>
        <v>0</v>
      </c>
      <c r="CK52" s="31">
        <f t="shared" si="86"/>
        <v>0</v>
      </c>
      <c r="CL52" s="31">
        <f t="shared" si="87"/>
        <v>0</v>
      </c>
      <c r="CM52" s="31">
        <f t="shared" si="88"/>
        <v>0</v>
      </c>
      <c r="CN52" s="31">
        <f t="shared" si="89"/>
        <v>0</v>
      </c>
      <c r="CO52" s="31">
        <f t="shared" si="90"/>
        <v>0</v>
      </c>
      <c r="CP52" s="31">
        <f t="shared" si="91"/>
        <v>0</v>
      </c>
      <c r="CQ52" s="31">
        <f t="shared" si="92"/>
        <v>0</v>
      </c>
      <c r="CR52" s="31">
        <f t="shared" si="93"/>
        <v>0</v>
      </c>
      <c r="CS52" s="31">
        <f t="shared" si="94"/>
        <v>0</v>
      </c>
      <c r="CT52" s="31">
        <f t="shared" si="95"/>
        <v>0</v>
      </c>
      <c r="CU52" s="31">
        <f t="shared" si="96"/>
        <v>0</v>
      </c>
      <c r="CV52" s="31">
        <f t="shared" si="97"/>
        <v>0</v>
      </c>
      <c r="CW52" s="31">
        <f t="shared" si="98"/>
        <v>0</v>
      </c>
      <c r="CX52" s="31">
        <f t="shared" si="99"/>
        <v>0</v>
      </c>
      <c r="CY52" s="31">
        <f t="shared" si="100"/>
        <v>0</v>
      </c>
      <c r="CZ52" s="31">
        <f t="shared" si="101"/>
        <v>0</v>
      </c>
      <c r="DA52" s="31">
        <f t="shared" si="102"/>
        <v>0</v>
      </c>
      <c r="DB52" s="31">
        <f t="shared" si="103"/>
        <v>0</v>
      </c>
      <c r="DC52" s="31">
        <f t="shared" si="104"/>
        <v>0</v>
      </c>
      <c r="DD52" s="31">
        <f t="shared" si="105"/>
        <v>0</v>
      </c>
      <c r="DE52" s="31">
        <f t="shared" si="106"/>
        <v>0</v>
      </c>
      <c r="DF52" s="31">
        <f t="shared" si="107"/>
        <v>0</v>
      </c>
      <c r="DG52" s="31">
        <f t="shared" si="108"/>
        <v>0</v>
      </c>
      <c r="DH52" s="31">
        <f t="shared" si="109"/>
        <v>0</v>
      </c>
      <c r="DI52" s="31">
        <f t="shared" si="110"/>
        <v>0</v>
      </c>
      <c r="DJ52" s="31">
        <f t="shared" si="111"/>
        <v>0</v>
      </c>
      <c r="DK52" s="31">
        <f t="shared" si="112"/>
        <v>0</v>
      </c>
      <c r="DL52" s="31">
        <f t="shared" si="113"/>
        <v>0</v>
      </c>
      <c r="DM52" s="31">
        <f t="shared" si="114"/>
        <v>0</v>
      </c>
      <c r="DN52" s="31">
        <f t="shared" si="115"/>
        <v>0</v>
      </c>
      <c r="DO52" s="31">
        <f t="shared" si="116"/>
        <v>0</v>
      </c>
      <c r="DP52" s="31">
        <f t="shared" si="117"/>
        <v>0</v>
      </c>
      <c r="DQ52" s="31">
        <f t="shared" si="118"/>
        <v>0</v>
      </c>
      <c r="DR52" s="31">
        <f t="shared" si="119"/>
        <v>0</v>
      </c>
      <c r="DS52" s="31">
        <f t="shared" si="120"/>
        <v>0</v>
      </c>
      <c r="DT52" s="31">
        <f t="shared" si="121"/>
        <v>0</v>
      </c>
      <c r="DU52" s="31">
        <f t="shared" si="122"/>
        <v>0</v>
      </c>
      <c r="DV52" s="31">
        <f t="shared" si="123"/>
        <v>0</v>
      </c>
      <c r="DW52" s="31">
        <f t="shared" si="124"/>
        <v>0</v>
      </c>
      <c r="DX52" s="31">
        <f t="shared" si="125"/>
        <v>0</v>
      </c>
      <c r="DY52" s="31">
        <f t="shared" si="126"/>
        <v>0</v>
      </c>
      <c r="DZ52" s="31">
        <f t="shared" si="127"/>
        <v>0</v>
      </c>
      <c r="EA52" s="31">
        <f t="shared" si="128"/>
        <v>0</v>
      </c>
      <c r="EB52" s="31">
        <f t="shared" si="129"/>
        <v>0</v>
      </c>
      <c r="EC52" s="31">
        <f t="shared" si="130"/>
        <v>0</v>
      </c>
      <c r="ED52" s="31">
        <f t="shared" si="131"/>
        <v>0</v>
      </c>
      <c r="EE52" s="31">
        <f t="shared" si="132"/>
        <v>0</v>
      </c>
      <c r="EF52" s="31">
        <f t="shared" si="133"/>
        <v>0</v>
      </c>
      <c r="EG52" s="31">
        <f t="shared" si="134"/>
        <v>0</v>
      </c>
      <c r="EH52" s="31">
        <f t="shared" si="135"/>
        <v>0</v>
      </c>
      <c r="EI52" s="31">
        <f t="shared" si="136"/>
        <v>0</v>
      </c>
      <c r="EJ52" s="31">
        <f t="shared" si="137"/>
        <v>0</v>
      </c>
      <c r="EK52" s="31">
        <f t="shared" si="138"/>
        <v>0</v>
      </c>
      <c r="EL52" s="31">
        <f t="shared" si="139"/>
        <v>0</v>
      </c>
      <c r="EM52" s="31">
        <f t="shared" si="140"/>
        <v>0</v>
      </c>
      <c r="EN52" s="31">
        <f t="shared" si="141"/>
        <v>0</v>
      </c>
      <c r="EO52" s="31">
        <f t="shared" si="142"/>
        <v>0</v>
      </c>
      <c r="EP52" s="31">
        <f t="shared" si="143"/>
        <v>0</v>
      </c>
      <c r="EQ52" s="31">
        <f t="shared" si="144"/>
        <v>0</v>
      </c>
    </row>
    <row r="53" spans="2:147" ht="150" customHeight="1">
      <c r="B53" s="430">
        <v>48</v>
      </c>
      <c r="C53" s="614" t="s">
        <v>18</v>
      </c>
      <c r="D53" s="471"/>
      <c r="E53" s="622"/>
      <c r="F53" s="586"/>
      <c r="G53" s="590"/>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v>1</v>
      </c>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56"/>
      <c r="BX53" s="59"/>
      <c r="BY53" s="59"/>
      <c r="CA53" s="31">
        <f t="shared" si="76"/>
        <v>0</v>
      </c>
      <c r="CB53" s="31">
        <f t="shared" si="77"/>
        <v>0</v>
      </c>
      <c r="CC53" s="31">
        <f t="shared" si="78"/>
        <v>0</v>
      </c>
      <c r="CD53" s="31">
        <f t="shared" si="79"/>
        <v>0</v>
      </c>
      <c r="CE53" s="31">
        <f t="shared" si="80"/>
        <v>0</v>
      </c>
      <c r="CF53" s="31">
        <f t="shared" si="81"/>
        <v>0</v>
      </c>
      <c r="CG53" s="31">
        <f t="shared" si="82"/>
        <v>0</v>
      </c>
      <c r="CH53" s="31">
        <f t="shared" si="83"/>
        <v>0</v>
      </c>
      <c r="CI53" s="31">
        <f t="shared" si="84"/>
        <v>0</v>
      </c>
      <c r="CJ53" s="31">
        <f t="shared" si="85"/>
        <v>0</v>
      </c>
      <c r="CK53" s="31">
        <f t="shared" si="86"/>
        <v>0</v>
      </c>
      <c r="CL53" s="31">
        <f t="shared" si="87"/>
        <v>0</v>
      </c>
      <c r="CM53" s="31">
        <f t="shared" si="88"/>
        <v>0</v>
      </c>
      <c r="CN53" s="31">
        <f t="shared" si="89"/>
        <v>0</v>
      </c>
      <c r="CO53" s="31">
        <f t="shared" si="90"/>
        <v>0</v>
      </c>
      <c r="CP53" s="31">
        <f t="shared" si="91"/>
        <v>0</v>
      </c>
      <c r="CQ53" s="31">
        <f t="shared" si="92"/>
        <v>0</v>
      </c>
      <c r="CR53" s="31">
        <f t="shared" si="93"/>
        <v>0</v>
      </c>
      <c r="CS53" s="31">
        <f t="shared" si="94"/>
        <v>0</v>
      </c>
      <c r="CT53" s="31">
        <f t="shared" si="95"/>
        <v>0</v>
      </c>
      <c r="CU53" s="31">
        <f t="shared" si="96"/>
        <v>0</v>
      </c>
      <c r="CV53" s="31">
        <f t="shared" si="97"/>
        <v>0</v>
      </c>
      <c r="CW53" s="31">
        <f t="shared" si="98"/>
        <v>0</v>
      </c>
      <c r="CX53" s="31">
        <f t="shared" si="99"/>
        <v>0</v>
      </c>
      <c r="CY53" s="31">
        <f t="shared" si="100"/>
        <v>0</v>
      </c>
      <c r="CZ53" s="31">
        <f t="shared" si="101"/>
        <v>0</v>
      </c>
      <c r="DA53" s="31">
        <f t="shared" si="102"/>
        <v>0</v>
      </c>
      <c r="DB53" s="31">
        <f t="shared" si="103"/>
        <v>0</v>
      </c>
      <c r="DC53" s="31">
        <f t="shared" si="104"/>
        <v>0</v>
      </c>
      <c r="DD53" s="31">
        <f t="shared" si="105"/>
        <v>0</v>
      </c>
      <c r="DE53" s="31">
        <f t="shared" si="106"/>
        <v>0</v>
      </c>
      <c r="DF53" s="31">
        <f t="shared" si="107"/>
        <v>0</v>
      </c>
      <c r="DG53" s="31">
        <f t="shared" si="108"/>
        <v>0</v>
      </c>
      <c r="DH53" s="31">
        <f t="shared" si="109"/>
        <v>0</v>
      </c>
      <c r="DI53" s="31">
        <f t="shared" si="110"/>
        <v>0</v>
      </c>
      <c r="DJ53" s="31">
        <f t="shared" si="111"/>
        <v>0</v>
      </c>
      <c r="DK53" s="31">
        <f t="shared" si="112"/>
        <v>0</v>
      </c>
      <c r="DL53" s="31">
        <f t="shared" si="113"/>
        <v>0</v>
      </c>
      <c r="DM53" s="31">
        <f t="shared" si="114"/>
        <v>0</v>
      </c>
      <c r="DN53" s="31">
        <f t="shared" si="115"/>
        <v>0</v>
      </c>
      <c r="DO53" s="31">
        <f t="shared" si="116"/>
        <v>0</v>
      </c>
      <c r="DP53" s="31">
        <f t="shared" si="117"/>
        <v>0</v>
      </c>
      <c r="DQ53" s="31">
        <f t="shared" si="118"/>
        <v>0</v>
      </c>
      <c r="DR53" s="31">
        <f t="shared" si="119"/>
        <v>0</v>
      </c>
      <c r="DS53" s="31">
        <f t="shared" si="120"/>
        <v>0</v>
      </c>
      <c r="DT53" s="31">
        <f t="shared" si="121"/>
        <v>0</v>
      </c>
      <c r="DU53" s="31">
        <f t="shared" si="122"/>
        <v>0</v>
      </c>
      <c r="DV53" s="31">
        <f t="shared" si="123"/>
        <v>0</v>
      </c>
      <c r="DW53" s="31">
        <f t="shared" si="124"/>
        <v>0</v>
      </c>
      <c r="DX53" s="31">
        <f t="shared" si="125"/>
        <v>0</v>
      </c>
      <c r="DY53" s="31">
        <f t="shared" si="126"/>
        <v>0</v>
      </c>
      <c r="DZ53" s="31">
        <f t="shared" si="127"/>
        <v>0</v>
      </c>
      <c r="EA53" s="31">
        <f t="shared" si="128"/>
        <v>0</v>
      </c>
      <c r="EB53" s="31">
        <f t="shared" si="129"/>
        <v>0</v>
      </c>
      <c r="EC53" s="31">
        <f t="shared" si="130"/>
        <v>0</v>
      </c>
      <c r="ED53" s="31">
        <f t="shared" si="131"/>
        <v>0</v>
      </c>
      <c r="EE53" s="31">
        <f t="shared" si="132"/>
        <v>0</v>
      </c>
      <c r="EF53" s="31">
        <f t="shared" si="133"/>
        <v>0</v>
      </c>
      <c r="EG53" s="31">
        <f t="shared" si="134"/>
        <v>0</v>
      </c>
      <c r="EH53" s="31">
        <f t="shared" si="135"/>
        <v>0</v>
      </c>
      <c r="EI53" s="31">
        <f t="shared" si="136"/>
        <v>0</v>
      </c>
      <c r="EJ53" s="31">
        <f t="shared" si="137"/>
        <v>0</v>
      </c>
      <c r="EK53" s="31">
        <f t="shared" si="138"/>
        <v>0</v>
      </c>
      <c r="EL53" s="31">
        <f t="shared" si="139"/>
        <v>0</v>
      </c>
      <c r="EM53" s="31">
        <f t="shared" si="140"/>
        <v>0</v>
      </c>
      <c r="EN53" s="31">
        <f t="shared" si="141"/>
        <v>0</v>
      </c>
      <c r="EO53" s="31">
        <f t="shared" si="142"/>
        <v>0</v>
      </c>
      <c r="EP53" s="31">
        <f t="shared" si="143"/>
        <v>0</v>
      </c>
      <c r="EQ53" s="31">
        <f t="shared" si="144"/>
        <v>0</v>
      </c>
    </row>
    <row r="54" spans="2:147" ht="150" customHeight="1">
      <c r="B54" s="430">
        <v>49</v>
      </c>
      <c r="C54" s="614" t="s">
        <v>87</v>
      </c>
      <c r="D54" s="471"/>
      <c r="E54" s="622"/>
      <c r="F54" s="586"/>
      <c r="G54" s="590"/>
      <c r="I54" s="11"/>
      <c r="J54" s="11"/>
      <c r="K54" s="11"/>
      <c r="L54" s="11"/>
      <c r="M54" s="11"/>
      <c r="N54" s="11"/>
      <c r="O54" s="11"/>
      <c r="P54" s="11"/>
      <c r="Q54" s="11"/>
      <c r="R54" s="11"/>
      <c r="S54" s="11"/>
      <c r="T54" s="11"/>
      <c r="U54" s="11"/>
      <c r="V54" s="11"/>
      <c r="W54" s="11"/>
      <c r="X54" s="11"/>
      <c r="Y54" s="11"/>
      <c r="Z54" s="11">
        <v>1</v>
      </c>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56"/>
      <c r="BX54" s="59"/>
      <c r="BY54" s="59"/>
      <c r="CA54" s="31">
        <f t="shared" si="76"/>
        <v>0</v>
      </c>
      <c r="CB54" s="31">
        <f t="shared" si="77"/>
        <v>0</v>
      </c>
      <c r="CC54" s="31">
        <f t="shared" si="78"/>
        <v>0</v>
      </c>
      <c r="CD54" s="31">
        <f t="shared" si="79"/>
        <v>0</v>
      </c>
      <c r="CE54" s="31">
        <f t="shared" si="80"/>
        <v>0</v>
      </c>
      <c r="CF54" s="31">
        <f t="shared" si="81"/>
        <v>0</v>
      </c>
      <c r="CG54" s="31">
        <f t="shared" si="82"/>
        <v>0</v>
      </c>
      <c r="CH54" s="31">
        <f t="shared" si="83"/>
        <v>0</v>
      </c>
      <c r="CI54" s="31">
        <f t="shared" si="84"/>
        <v>0</v>
      </c>
      <c r="CJ54" s="31">
        <f t="shared" si="85"/>
        <v>0</v>
      </c>
      <c r="CK54" s="31">
        <f t="shared" si="86"/>
        <v>0</v>
      </c>
      <c r="CL54" s="31">
        <f t="shared" si="87"/>
        <v>0</v>
      </c>
      <c r="CM54" s="31">
        <f t="shared" si="88"/>
        <v>0</v>
      </c>
      <c r="CN54" s="31">
        <f t="shared" si="89"/>
        <v>0</v>
      </c>
      <c r="CO54" s="31">
        <f t="shared" si="90"/>
        <v>0</v>
      </c>
      <c r="CP54" s="31">
        <f t="shared" si="91"/>
        <v>0</v>
      </c>
      <c r="CQ54" s="31">
        <f t="shared" si="92"/>
        <v>0</v>
      </c>
      <c r="CR54" s="31">
        <f t="shared" si="93"/>
        <v>0</v>
      </c>
      <c r="CS54" s="31">
        <f t="shared" si="94"/>
        <v>0</v>
      </c>
      <c r="CT54" s="31">
        <f t="shared" si="95"/>
        <v>0</v>
      </c>
      <c r="CU54" s="31">
        <f t="shared" si="96"/>
        <v>0</v>
      </c>
      <c r="CV54" s="31">
        <f t="shared" si="97"/>
        <v>0</v>
      </c>
      <c r="CW54" s="31">
        <f t="shared" si="98"/>
        <v>0</v>
      </c>
      <c r="CX54" s="31">
        <f t="shared" si="99"/>
        <v>0</v>
      </c>
      <c r="CY54" s="31">
        <f t="shared" si="100"/>
        <v>0</v>
      </c>
      <c r="CZ54" s="31">
        <f t="shared" si="101"/>
        <v>0</v>
      </c>
      <c r="DA54" s="31">
        <f t="shared" si="102"/>
        <v>0</v>
      </c>
      <c r="DB54" s="31">
        <f t="shared" si="103"/>
        <v>0</v>
      </c>
      <c r="DC54" s="31">
        <f t="shared" si="104"/>
        <v>0</v>
      </c>
      <c r="DD54" s="31">
        <f t="shared" si="105"/>
        <v>0</v>
      </c>
      <c r="DE54" s="31">
        <f t="shared" si="106"/>
        <v>0</v>
      </c>
      <c r="DF54" s="31">
        <f t="shared" si="107"/>
        <v>0</v>
      </c>
      <c r="DG54" s="31">
        <f t="shared" si="108"/>
        <v>0</v>
      </c>
      <c r="DH54" s="31">
        <f t="shared" si="109"/>
        <v>0</v>
      </c>
      <c r="DI54" s="31">
        <f t="shared" si="110"/>
        <v>0</v>
      </c>
      <c r="DJ54" s="31">
        <f t="shared" si="111"/>
        <v>0</v>
      </c>
      <c r="DK54" s="31">
        <f t="shared" si="112"/>
        <v>0</v>
      </c>
      <c r="DL54" s="31">
        <f t="shared" si="113"/>
        <v>0</v>
      </c>
      <c r="DM54" s="31">
        <f t="shared" si="114"/>
        <v>0</v>
      </c>
      <c r="DN54" s="31">
        <f t="shared" si="115"/>
        <v>0</v>
      </c>
      <c r="DO54" s="31">
        <f t="shared" si="116"/>
        <v>0</v>
      </c>
      <c r="DP54" s="31">
        <f t="shared" si="117"/>
        <v>0</v>
      </c>
      <c r="DQ54" s="31">
        <f t="shared" si="118"/>
        <v>0</v>
      </c>
      <c r="DR54" s="31">
        <f t="shared" si="119"/>
        <v>0</v>
      </c>
      <c r="DS54" s="31">
        <f t="shared" si="120"/>
        <v>0</v>
      </c>
      <c r="DT54" s="31">
        <f t="shared" si="121"/>
        <v>0</v>
      </c>
      <c r="DU54" s="31">
        <f t="shared" si="122"/>
        <v>0</v>
      </c>
      <c r="DV54" s="31">
        <f t="shared" si="123"/>
        <v>0</v>
      </c>
      <c r="DW54" s="31">
        <f t="shared" si="124"/>
        <v>0</v>
      </c>
      <c r="DX54" s="31">
        <f t="shared" si="125"/>
        <v>0</v>
      </c>
      <c r="DY54" s="31">
        <f t="shared" si="126"/>
        <v>0</v>
      </c>
      <c r="DZ54" s="31">
        <f t="shared" si="127"/>
        <v>0</v>
      </c>
      <c r="EA54" s="31">
        <f t="shared" si="128"/>
        <v>0</v>
      </c>
      <c r="EB54" s="31">
        <f t="shared" si="129"/>
        <v>0</v>
      </c>
      <c r="EC54" s="31">
        <f t="shared" si="130"/>
        <v>0</v>
      </c>
      <c r="ED54" s="31">
        <f t="shared" si="131"/>
        <v>0</v>
      </c>
      <c r="EE54" s="31">
        <f t="shared" si="132"/>
        <v>0</v>
      </c>
      <c r="EF54" s="31">
        <f t="shared" si="133"/>
        <v>0</v>
      </c>
      <c r="EG54" s="31">
        <f t="shared" si="134"/>
        <v>0</v>
      </c>
      <c r="EH54" s="31">
        <f t="shared" si="135"/>
        <v>0</v>
      </c>
      <c r="EI54" s="31">
        <f t="shared" si="136"/>
        <v>0</v>
      </c>
      <c r="EJ54" s="31">
        <f t="shared" si="137"/>
        <v>0</v>
      </c>
      <c r="EK54" s="31">
        <f t="shared" si="138"/>
        <v>0</v>
      </c>
      <c r="EL54" s="31">
        <f t="shared" si="139"/>
        <v>0</v>
      </c>
      <c r="EM54" s="31">
        <f t="shared" si="140"/>
        <v>0</v>
      </c>
      <c r="EN54" s="31">
        <f t="shared" si="141"/>
        <v>0</v>
      </c>
      <c r="EO54" s="31">
        <f t="shared" si="142"/>
        <v>0</v>
      </c>
      <c r="EP54" s="31">
        <f t="shared" si="143"/>
        <v>0</v>
      </c>
      <c r="EQ54" s="31">
        <f t="shared" si="144"/>
        <v>0</v>
      </c>
    </row>
    <row r="55" spans="2:147" ht="150" customHeight="1">
      <c r="B55" s="430">
        <v>50</v>
      </c>
      <c r="C55" s="617" t="s">
        <v>69</v>
      </c>
      <c r="D55" s="471"/>
      <c r="E55" s="622"/>
      <c r="F55"/>
      <c r="G55" s="590"/>
      <c r="I55" s="11"/>
      <c r="J55" s="11"/>
      <c r="K55" s="11"/>
      <c r="L55" s="11"/>
      <c r="M55" s="11"/>
      <c r="N55" s="11"/>
      <c r="O55" s="11"/>
      <c r="P55" s="11">
        <v>1</v>
      </c>
      <c r="Q55" s="11"/>
      <c r="R55" s="11"/>
      <c r="S55" s="11"/>
      <c r="T55" s="11"/>
      <c r="U55" s="11"/>
      <c r="V55" s="11"/>
      <c r="W55" s="11"/>
      <c r="X55" s="11"/>
      <c r="Y55" s="11"/>
      <c r="Z55" s="11"/>
      <c r="AA55" s="11">
        <v>1</v>
      </c>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56"/>
      <c r="BX55" s="59"/>
      <c r="BY55" s="59"/>
      <c r="CA55" s="31">
        <f t="shared" si="76"/>
        <v>0</v>
      </c>
      <c r="CB55" s="31">
        <f t="shared" si="77"/>
        <v>0</v>
      </c>
      <c r="CC55" s="31">
        <f t="shared" si="78"/>
        <v>0</v>
      </c>
      <c r="CD55" s="31">
        <f t="shared" si="79"/>
        <v>0</v>
      </c>
      <c r="CE55" s="31">
        <f t="shared" si="80"/>
        <v>0</v>
      </c>
      <c r="CF55" s="31">
        <f t="shared" si="81"/>
        <v>0</v>
      </c>
      <c r="CG55" s="31">
        <f t="shared" si="82"/>
        <v>0</v>
      </c>
      <c r="CH55" s="31">
        <f t="shared" si="83"/>
        <v>0</v>
      </c>
      <c r="CI55" s="31">
        <f t="shared" si="84"/>
        <v>0</v>
      </c>
      <c r="CJ55" s="31">
        <f t="shared" si="85"/>
        <v>0</v>
      </c>
      <c r="CK55" s="31">
        <f t="shared" si="86"/>
        <v>0</v>
      </c>
      <c r="CL55" s="31">
        <f t="shared" si="87"/>
        <v>0</v>
      </c>
      <c r="CM55" s="31">
        <f t="shared" si="88"/>
        <v>0</v>
      </c>
      <c r="CN55" s="31">
        <f t="shared" si="89"/>
        <v>0</v>
      </c>
      <c r="CO55" s="31">
        <f t="shared" si="90"/>
        <v>0</v>
      </c>
      <c r="CP55" s="31">
        <f t="shared" si="91"/>
        <v>0</v>
      </c>
      <c r="CQ55" s="31">
        <f t="shared" si="92"/>
        <v>0</v>
      </c>
      <c r="CR55" s="31">
        <f t="shared" si="93"/>
        <v>0</v>
      </c>
      <c r="CS55" s="31">
        <f t="shared" si="94"/>
        <v>0</v>
      </c>
      <c r="CT55" s="31">
        <f t="shared" si="95"/>
        <v>0</v>
      </c>
      <c r="CU55" s="31">
        <f t="shared" si="96"/>
        <v>0</v>
      </c>
      <c r="CV55" s="31">
        <f t="shared" si="97"/>
        <v>0</v>
      </c>
      <c r="CW55" s="31">
        <f t="shared" si="98"/>
        <v>0</v>
      </c>
      <c r="CX55" s="31">
        <f t="shared" si="99"/>
        <v>0</v>
      </c>
      <c r="CY55" s="31">
        <f t="shared" si="100"/>
        <v>0</v>
      </c>
      <c r="CZ55" s="31">
        <f t="shared" si="101"/>
        <v>0</v>
      </c>
      <c r="DA55" s="31">
        <f t="shared" si="102"/>
        <v>0</v>
      </c>
      <c r="DB55" s="31">
        <f t="shared" si="103"/>
        <v>0</v>
      </c>
      <c r="DC55" s="31">
        <f t="shared" si="104"/>
        <v>0</v>
      </c>
      <c r="DD55" s="31">
        <f t="shared" si="105"/>
        <v>0</v>
      </c>
      <c r="DE55" s="31">
        <f t="shared" si="106"/>
        <v>0</v>
      </c>
      <c r="DF55" s="31">
        <f t="shared" si="107"/>
        <v>0</v>
      </c>
      <c r="DG55" s="31">
        <f t="shared" si="108"/>
        <v>0</v>
      </c>
      <c r="DH55" s="31">
        <f t="shared" si="109"/>
        <v>0</v>
      </c>
      <c r="DI55" s="31">
        <f t="shared" si="110"/>
        <v>0</v>
      </c>
      <c r="DJ55" s="31">
        <f t="shared" si="111"/>
        <v>0</v>
      </c>
      <c r="DK55" s="31">
        <f t="shared" si="112"/>
        <v>0</v>
      </c>
      <c r="DL55" s="31">
        <f t="shared" si="113"/>
        <v>0</v>
      </c>
      <c r="DM55" s="31">
        <f t="shared" si="114"/>
        <v>0</v>
      </c>
      <c r="DN55" s="31">
        <f t="shared" si="115"/>
        <v>0</v>
      </c>
      <c r="DO55" s="31">
        <f t="shared" si="116"/>
        <v>0</v>
      </c>
      <c r="DP55" s="31">
        <f t="shared" si="117"/>
        <v>0</v>
      </c>
      <c r="DQ55" s="31">
        <f t="shared" si="118"/>
        <v>0</v>
      </c>
      <c r="DR55" s="31">
        <f t="shared" si="119"/>
        <v>0</v>
      </c>
      <c r="DS55" s="31">
        <f t="shared" si="120"/>
        <v>0</v>
      </c>
      <c r="DT55" s="31">
        <f t="shared" si="121"/>
        <v>0</v>
      </c>
      <c r="DU55" s="31">
        <f t="shared" si="122"/>
        <v>0</v>
      </c>
      <c r="DV55" s="31">
        <f t="shared" si="123"/>
        <v>0</v>
      </c>
      <c r="DW55" s="31">
        <f t="shared" si="124"/>
        <v>0</v>
      </c>
      <c r="DX55" s="31">
        <f t="shared" si="125"/>
        <v>0</v>
      </c>
      <c r="DY55" s="31">
        <f t="shared" si="126"/>
        <v>0</v>
      </c>
      <c r="DZ55" s="31">
        <f t="shared" si="127"/>
        <v>0</v>
      </c>
      <c r="EA55" s="31">
        <f t="shared" si="128"/>
        <v>0</v>
      </c>
      <c r="EB55" s="31">
        <f t="shared" si="129"/>
        <v>0</v>
      </c>
      <c r="EC55" s="31">
        <f t="shared" si="130"/>
        <v>0</v>
      </c>
      <c r="ED55" s="31">
        <f t="shared" si="131"/>
        <v>0</v>
      </c>
      <c r="EE55" s="31">
        <f t="shared" si="132"/>
        <v>0</v>
      </c>
      <c r="EF55" s="31">
        <f t="shared" si="133"/>
        <v>0</v>
      </c>
      <c r="EG55" s="31">
        <f t="shared" si="134"/>
        <v>0</v>
      </c>
      <c r="EH55" s="31">
        <f t="shared" si="135"/>
        <v>0</v>
      </c>
      <c r="EI55" s="31">
        <f t="shared" si="136"/>
        <v>0</v>
      </c>
      <c r="EJ55" s="31">
        <f t="shared" si="137"/>
        <v>0</v>
      </c>
      <c r="EK55" s="31">
        <f t="shared" si="138"/>
        <v>0</v>
      </c>
      <c r="EL55" s="31">
        <f t="shared" si="139"/>
        <v>0</v>
      </c>
      <c r="EM55" s="31">
        <f t="shared" si="140"/>
        <v>0</v>
      </c>
      <c r="EN55" s="31">
        <f t="shared" si="141"/>
        <v>0</v>
      </c>
      <c r="EO55" s="31">
        <f t="shared" si="142"/>
        <v>0</v>
      </c>
      <c r="EP55" s="31">
        <f t="shared" si="143"/>
        <v>0</v>
      </c>
      <c r="EQ55" s="31">
        <f t="shared" si="144"/>
        <v>0</v>
      </c>
    </row>
    <row r="56" spans="2:147" ht="150" customHeight="1">
      <c r="B56" s="430">
        <v>51</v>
      </c>
      <c r="C56" s="614" t="s">
        <v>68</v>
      </c>
      <c r="D56" s="471"/>
      <c r="E56" s="622"/>
      <c r="F56" s="586"/>
      <c r="G56" s="590" t="s">
        <v>526</v>
      </c>
      <c r="I56" s="11"/>
      <c r="J56" s="11"/>
      <c r="K56" s="11"/>
      <c r="L56" s="11"/>
      <c r="M56" s="11"/>
      <c r="N56" s="11"/>
      <c r="O56" s="11"/>
      <c r="P56" s="11"/>
      <c r="Q56" s="11"/>
      <c r="R56" s="11"/>
      <c r="S56" s="11"/>
      <c r="T56" s="11"/>
      <c r="U56" s="11"/>
      <c r="V56" s="11"/>
      <c r="W56" s="11"/>
      <c r="X56" s="11"/>
      <c r="Y56" s="11"/>
      <c r="Z56" s="11"/>
      <c r="AA56" s="11"/>
      <c r="AB56" s="11">
        <v>1</v>
      </c>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56"/>
      <c r="BX56" s="59"/>
      <c r="BY56" s="59"/>
      <c r="CA56" s="31">
        <f t="shared" si="76"/>
        <v>0</v>
      </c>
      <c r="CB56" s="31">
        <f t="shared" si="77"/>
        <v>0</v>
      </c>
      <c r="CC56" s="31">
        <f t="shared" si="78"/>
        <v>0</v>
      </c>
      <c r="CD56" s="31">
        <f t="shared" si="79"/>
        <v>0</v>
      </c>
      <c r="CE56" s="31">
        <f t="shared" si="80"/>
        <v>0</v>
      </c>
      <c r="CF56" s="31">
        <f t="shared" si="81"/>
        <v>0</v>
      </c>
      <c r="CG56" s="31">
        <f t="shared" si="82"/>
        <v>0</v>
      </c>
      <c r="CH56" s="31">
        <f t="shared" si="83"/>
        <v>0</v>
      </c>
      <c r="CI56" s="31">
        <f t="shared" si="84"/>
        <v>0</v>
      </c>
      <c r="CJ56" s="31">
        <f t="shared" si="85"/>
        <v>0</v>
      </c>
      <c r="CK56" s="31">
        <f t="shared" si="86"/>
        <v>0</v>
      </c>
      <c r="CL56" s="31">
        <f t="shared" si="87"/>
        <v>0</v>
      </c>
      <c r="CM56" s="31">
        <f t="shared" si="88"/>
        <v>0</v>
      </c>
      <c r="CN56" s="31">
        <f t="shared" si="89"/>
        <v>0</v>
      </c>
      <c r="CO56" s="31">
        <f t="shared" si="90"/>
        <v>0</v>
      </c>
      <c r="CP56" s="31">
        <f t="shared" si="91"/>
        <v>0</v>
      </c>
      <c r="CQ56" s="31">
        <f t="shared" si="92"/>
        <v>0</v>
      </c>
      <c r="CR56" s="31">
        <f t="shared" si="93"/>
        <v>0</v>
      </c>
      <c r="CS56" s="31">
        <f t="shared" si="94"/>
        <v>0</v>
      </c>
      <c r="CT56" s="31">
        <f t="shared" si="95"/>
        <v>0</v>
      </c>
      <c r="CU56" s="31">
        <f t="shared" si="96"/>
        <v>0</v>
      </c>
      <c r="CV56" s="31">
        <f t="shared" si="97"/>
        <v>0</v>
      </c>
      <c r="CW56" s="31">
        <f t="shared" si="98"/>
        <v>0</v>
      </c>
      <c r="CX56" s="31">
        <f t="shared" si="99"/>
        <v>0</v>
      </c>
      <c r="CY56" s="31">
        <f t="shared" si="100"/>
        <v>0</v>
      </c>
      <c r="CZ56" s="31">
        <f t="shared" si="101"/>
        <v>0</v>
      </c>
      <c r="DA56" s="31">
        <f t="shared" si="102"/>
        <v>0</v>
      </c>
      <c r="DB56" s="31">
        <f t="shared" si="103"/>
        <v>0</v>
      </c>
      <c r="DC56" s="31">
        <f t="shared" si="104"/>
        <v>0</v>
      </c>
      <c r="DD56" s="31">
        <f t="shared" si="105"/>
        <v>0</v>
      </c>
      <c r="DE56" s="31">
        <f t="shared" si="106"/>
        <v>0</v>
      </c>
      <c r="DF56" s="31">
        <f t="shared" si="107"/>
        <v>0</v>
      </c>
      <c r="DG56" s="31">
        <f t="shared" si="108"/>
        <v>0</v>
      </c>
      <c r="DH56" s="31">
        <f t="shared" si="109"/>
        <v>0</v>
      </c>
      <c r="DI56" s="31">
        <f t="shared" si="110"/>
        <v>0</v>
      </c>
      <c r="DJ56" s="31">
        <f t="shared" si="111"/>
        <v>0</v>
      </c>
      <c r="DK56" s="31">
        <f t="shared" si="112"/>
        <v>0</v>
      </c>
      <c r="DL56" s="31">
        <f t="shared" si="113"/>
        <v>0</v>
      </c>
      <c r="DM56" s="31">
        <f t="shared" si="114"/>
        <v>0</v>
      </c>
      <c r="DN56" s="31">
        <f t="shared" si="115"/>
        <v>0</v>
      </c>
      <c r="DO56" s="31">
        <f t="shared" si="116"/>
        <v>0</v>
      </c>
      <c r="DP56" s="31">
        <f t="shared" si="117"/>
        <v>0</v>
      </c>
      <c r="DQ56" s="31">
        <f t="shared" si="118"/>
        <v>0</v>
      </c>
      <c r="DR56" s="31">
        <f t="shared" si="119"/>
        <v>0</v>
      </c>
      <c r="DS56" s="31">
        <f t="shared" si="120"/>
        <v>0</v>
      </c>
      <c r="DT56" s="31">
        <f t="shared" si="121"/>
        <v>0</v>
      </c>
      <c r="DU56" s="31">
        <f t="shared" si="122"/>
        <v>0</v>
      </c>
      <c r="DV56" s="31">
        <f t="shared" si="123"/>
        <v>0</v>
      </c>
      <c r="DW56" s="31">
        <f t="shared" si="124"/>
        <v>0</v>
      </c>
      <c r="DX56" s="31">
        <f t="shared" si="125"/>
        <v>0</v>
      </c>
      <c r="DY56" s="31">
        <f t="shared" si="126"/>
        <v>0</v>
      </c>
      <c r="DZ56" s="31">
        <f t="shared" si="127"/>
        <v>0</v>
      </c>
      <c r="EA56" s="31">
        <f t="shared" si="128"/>
        <v>0</v>
      </c>
      <c r="EB56" s="31">
        <f t="shared" si="129"/>
        <v>0</v>
      </c>
      <c r="EC56" s="31">
        <f t="shared" si="130"/>
        <v>0</v>
      </c>
      <c r="ED56" s="31">
        <f t="shared" si="131"/>
        <v>0</v>
      </c>
      <c r="EE56" s="31">
        <f t="shared" si="132"/>
        <v>0</v>
      </c>
      <c r="EF56" s="31">
        <f t="shared" si="133"/>
        <v>0</v>
      </c>
      <c r="EG56" s="31">
        <f t="shared" si="134"/>
        <v>0</v>
      </c>
      <c r="EH56" s="31">
        <f t="shared" si="135"/>
        <v>0</v>
      </c>
      <c r="EI56" s="31">
        <f t="shared" si="136"/>
        <v>0</v>
      </c>
      <c r="EJ56" s="31">
        <f t="shared" si="137"/>
        <v>0</v>
      </c>
      <c r="EK56" s="31">
        <f t="shared" si="138"/>
        <v>0</v>
      </c>
      <c r="EL56" s="31">
        <f t="shared" si="139"/>
        <v>0</v>
      </c>
      <c r="EM56" s="31">
        <f t="shared" si="140"/>
        <v>0</v>
      </c>
      <c r="EN56" s="31">
        <f t="shared" si="141"/>
        <v>0</v>
      </c>
      <c r="EO56" s="31">
        <f t="shared" si="142"/>
        <v>0</v>
      </c>
      <c r="EP56" s="31">
        <f t="shared" si="143"/>
        <v>0</v>
      </c>
      <c r="EQ56" s="31">
        <f t="shared" si="144"/>
        <v>0</v>
      </c>
    </row>
    <row r="57" spans="2:147" ht="150" customHeight="1">
      <c r="B57" s="430">
        <v>52</v>
      </c>
      <c r="C57" s="617" t="s">
        <v>514</v>
      </c>
      <c r="D57" s="471"/>
      <c r="E57" s="622"/>
      <c r="F57"/>
      <c r="G57" s="590" t="s">
        <v>567</v>
      </c>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v>1</v>
      </c>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56"/>
      <c r="BX57" s="59"/>
      <c r="BY57" s="59"/>
      <c r="CA57" s="32">
        <f t="shared" ref="CA57:CJ58" si="145">IF(OR(AND($D57="Yes",I57=1),AND($D57="Maybe", I57=1)), 1, 0)</f>
        <v>0</v>
      </c>
      <c r="CB57" s="32">
        <f t="shared" si="145"/>
        <v>0</v>
      </c>
      <c r="CC57" s="32">
        <f t="shared" si="145"/>
        <v>0</v>
      </c>
      <c r="CD57" s="32">
        <f t="shared" si="145"/>
        <v>0</v>
      </c>
      <c r="CE57" s="32">
        <f t="shared" si="145"/>
        <v>0</v>
      </c>
      <c r="CF57" s="32">
        <f t="shared" si="145"/>
        <v>0</v>
      </c>
      <c r="CG57" s="32">
        <f t="shared" si="145"/>
        <v>0</v>
      </c>
      <c r="CH57" s="32">
        <f t="shared" si="145"/>
        <v>0</v>
      </c>
      <c r="CI57" s="32">
        <f t="shared" si="145"/>
        <v>0</v>
      </c>
      <c r="CJ57" s="32">
        <f t="shared" si="145"/>
        <v>0</v>
      </c>
      <c r="CK57" s="32">
        <f t="shared" ref="CK57:CT58" si="146">IF(OR(AND($D57="Yes",S57=1),AND($D57="Maybe", S57=1)), 1, 0)</f>
        <v>0</v>
      </c>
      <c r="CL57" s="32">
        <f t="shared" si="146"/>
        <v>0</v>
      </c>
      <c r="CM57" s="32">
        <f t="shared" si="146"/>
        <v>0</v>
      </c>
      <c r="CN57" s="32">
        <f t="shared" si="146"/>
        <v>0</v>
      </c>
      <c r="CO57" s="32">
        <f t="shared" si="146"/>
        <v>0</v>
      </c>
      <c r="CP57" s="32">
        <f t="shared" si="146"/>
        <v>0</v>
      </c>
      <c r="CQ57" s="32">
        <f t="shared" si="146"/>
        <v>0</v>
      </c>
      <c r="CR57" s="32">
        <f t="shared" si="146"/>
        <v>0</v>
      </c>
      <c r="CS57" s="32">
        <f t="shared" si="146"/>
        <v>0</v>
      </c>
      <c r="CT57" s="32">
        <f t="shared" si="146"/>
        <v>0</v>
      </c>
      <c r="CU57" s="32">
        <f t="shared" ref="CU57:DD58" si="147">IF(OR(AND($D57="Yes",AC57=1),AND($D57="Maybe", AC57=1)), 1, 0)</f>
        <v>0</v>
      </c>
      <c r="CV57" s="32">
        <f t="shared" si="147"/>
        <v>0</v>
      </c>
      <c r="CW57" s="32">
        <f t="shared" si="147"/>
        <v>0</v>
      </c>
      <c r="CX57" s="32">
        <f t="shared" si="147"/>
        <v>0</v>
      </c>
      <c r="CY57" s="32">
        <f t="shared" si="147"/>
        <v>0</v>
      </c>
      <c r="CZ57" s="32">
        <f t="shared" si="147"/>
        <v>0</v>
      </c>
      <c r="DA57" s="32">
        <f t="shared" si="147"/>
        <v>0</v>
      </c>
      <c r="DB57" s="32">
        <f t="shared" si="147"/>
        <v>0</v>
      </c>
      <c r="DC57" s="32">
        <f t="shared" si="147"/>
        <v>0</v>
      </c>
      <c r="DD57" s="32">
        <f t="shared" si="147"/>
        <v>0</v>
      </c>
      <c r="DE57" s="32">
        <f t="shared" ref="DE57:DN58" si="148">IF(OR(AND($D57="Yes",AM57=1),AND($D57="Maybe", AM57=1)), 1, 0)</f>
        <v>0</v>
      </c>
      <c r="DF57" s="32">
        <f t="shared" si="148"/>
        <v>0</v>
      </c>
      <c r="DG57" s="32">
        <f t="shared" si="148"/>
        <v>0</v>
      </c>
      <c r="DH57" s="32">
        <f t="shared" si="148"/>
        <v>0</v>
      </c>
      <c r="DI57" s="32">
        <f t="shared" si="148"/>
        <v>0</v>
      </c>
      <c r="DJ57" s="32">
        <f t="shared" si="148"/>
        <v>0</v>
      </c>
      <c r="DK57" s="32">
        <f t="shared" si="148"/>
        <v>0</v>
      </c>
      <c r="DL57" s="32">
        <f t="shared" si="148"/>
        <v>0</v>
      </c>
      <c r="DM57" s="32">
        <f t="shared" si="148"/>
        <v>0</v>
      </c>
      <c r="DN57" s="32">
        <f t="shared" si="148"/>
        <v>0</v>
      </c>
      <c r="DO57" s="32">
        <f t="shared" ref="DO57:DX58" si="149">IF(OR(AND($D57="Yes",AW57=1),AND($D57="Maybe", AW57=1)), 1, 0)</f>
        <v>0</v>
      </c>
      <c r="DP57" s="32">
        <f t="shared" si="149"/>
        <v>0</v>
      </c>
      <c r="DQ57" s="32">
        <f t="shared" si="149"/>
        <v>0</v>
      </c>
      <c r="DR57" s="32">
        <f t="shared" si="149"/>
        <v>0</v>
      </c>
      <c r="DS57" s="32">
        <f t="shared" si="149"/>
        <v>0</v>
      </c>
      <c r="DT57" s="32">
        <f t="shared" si="149"/>
        <v>0</v>
      </c>
      <c r="DU57" s="32">
        <f t="shared" si="149"/>
        <v>0</v>
      </c>
      <c r="DV57" s="32">
        <f t="shared" si="149"/>
        <v>0</v>
      </c>
      <c r="DW57" s="32">
        <f t="shared" si="149"/>
        <v>0</v>
      </c>
      <c r="DX57" s="32">
        <f t="shared" si="149"/>
        <v>0</v>
      </c>
      <c r="DY57" s="32">
        <f t="shared" ref="DY57:EH58" si="150">IF(OR(AND($D57="Yes",BG57=1),AND($D57="Maybe", BG57=1)), 1, 0)</f>
        <v>0</v>
      </c>
      <c r="DZ57" s="32">
        <f t="shared" si="150"/>
        <v>0</v>
      </c>
      <c r="EA57" s="32">
        <f t="shared" si="150"/>
        <v>0</v>
      </c>
      <c r="EB57" s="32">
        <f t="shared" si="150"/>
        <v>0</v>
      </c>
      <c r="EC57" s="32">
        <f t="shared" si="150"/>
        <v>0</v>
      </c>
      <c r="ED57" s="32">
        <f t="shared" si="150"/>
        <v>0</v>
      </c>
      <c r="EE57" s="32">
        <f t="shared" si="150"/>
        <v>0</v>
      </c>
      <c r="EF57" s="32">
        <f t="shared" si="150"/>
        <v>0</v>
      </c>
      <c r="EG57" s="32">
        <f t="shared" si="150"/>
        <v>0</v>
      </c>
      <c r="EH57" s="32">
        <f t="shared" si="150"/>
        <v>0</v>
      </c>
      <c r="EI57" s="32">
        <f t="shared" ref="EI57:EQ58" si="151">IF(OR(AND($D57="Yes",BQ57=1),AND($D57="Maybe", BQ57=1)), 1, 0)</f>
        <v>0</v>
      </c>
      <c r="EJ57" s="32">
        <f t="shared" si="151"/>
        <v>0</v>
      </c>
      <c r="EK57" s="32">
        <f t="shared" si="151"/>
        <v>0</v>
      </c>
      <c r="EL57" s="32">
        <f t="shared" si="151"/>
        <v>0</v>
      </c>
      <c r="EM57" s="32">
        <f t="shared" si="151"/>
        <v>0</v>
      </c>
      <c r="EN57" s="32">
        <f t="shared" si="151"/>
        <v>0</v>
      </c>
      <c r="EO57" s="32">
        <f t="shared" si="151"/>
        <v>0</v>
      </c>
      <c r="EP57" s="32">
        <f t="shared" si="151"/>
        <v>0</v>
      </c>
      <c r="EQ57" s="32">
        <f t="shared" si="151"/>
        <v>0</v>
      </c>
    </row>
    <row r="58" spans="2:147" ht="150" customHeight="1">
      <c r="B58" s="430">
        <v>53</v>
      </c>
      <c r="C58" s="614" t="s">
        <v>79</v>
      </c>
      <c r="D58" s="470"/>
      <c r="E58" s="622"/>
      <c r="F58" s="586"/>
      <c r="G58" s="590" t="s">
        <v>543</v>
      </c>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v>1</v>
      </c>
      <c r="BE58" s="11"/>
      <c r="BF58" s="11"/>
      <c r="BG58" s="11"/>
      <c r="BH58" s="11"/>
      <c r="BI58" s="11"/>
      <c r="BJ58" s="11"/>
      <c r="BK58" s="11"/>
      <c r="BL58" s="11"/>
      <c r="BM58" s="11"/>
      <c r="BN58" s="11"/>
      <c r="BO58" s="11"/>
      <c r="BP58" s="11"/>
      <c r="BQ58" s="11"/>
      <c r="BR58" s="11"/>
      <c r="BS58" s="11"/>
      <c r="BT58" s="11"/>
      <c r="BU58" s="11"/>
      <c r="BV58" s="11"/>
      <c r="BW58" s="56"/>
      <c r="BX58" s="59"/>
      <c r="BY58" s="59"/>
      <c r="CA58" s="32">
        <f t="shared" si="145"/>
        <v>0</v>
      </c>
      <c r="CB58" s="32">
        <f t="shared" si="145"/>
        <v>0</v>
      </c>
      <c r="CC58" s="32">
        <f t="shared" si="145"/>
        <v>0</v>
      </c>
      <c r="CD58" s="32">
        <f t="shared" si="145"/>
        <v>0</v>
      </c>
      <c r="CE58" s="32">
        <f t="shared" si="145"/>
        <v>0</v>
      </c>
      <c r="CF58" s="32">
        <f t="shared" si="145"/>
        <v>0</v>
      </c>
      <c r="CG58" s="32">
        <f t="shared" si="145"/>
        <v>0</v>
      </c>
      <c r="CH58" s="32">
        <f t="shared" si="145"/>
        <v>0</v>
      </c>
      <c r="CI58" s="32">
        <f t="shared" si="145"/>
        <v>0</v>
      </c>
      <c r="CJ58" s="32">
        <f t="shared" si="145"/>
        <v>0</v>
      </c>
      <c r="CK58" s="32">
        <f t="shared" si="146"/>
        <v>0</v>
      </c>
      <c r="CL58" s="32">
        <f t="shared" si="146"/>
        <v>0</v>
      </c>
      <c r="CM58" s="32">
        <f t="shared" si="146"/>
        <v>0</v>
      </c>
      <c r="CN58" s="32">
        <f t="shared" si="146"/>
        <v>0</v>
      </c>
      <c r="CO58" s="32">
        <f t="shared" si="146"/>
        <v>0</v>
      </c>
      <c r="CP58" s="32">
        <f t="shared" si="146"/>
        <v>0</v>
      </c>
      <c r="CQ58" s="32">
        <f t="shared" si="146"/>
        <v>0</v>
      </c>
      <c r="CR58" s="32">
        <f t="shared" si="146"/>
        <v>0</v>
      </c>
      <c r="CS58" s="32">
        <f t="shared" si="146"/>
        <v>0</v>
      </c>
      <c r="CT58" s="32">
        <f t="shared" si="146"/>
        <v>0</v>
      </c>
      <c r="CU58" s="32">
        <f t="shared" si="147"/>
        <v>0</v>
      </c>
      <c r="CV58" s="32">
        <f t="shared" si="147"/>
        <v>0</v>
      </c>
      <c r="CW58" s="32">
        <f t="shared" si="147"/>
        <v>0</v>
      </c>
      <c r="CX58" s="32">
        <f t="shared" si="147"/>
        <v>0</v>
      </c>
      <c r="CY58" s="32">
        <f t="shared" si="147"/>
        <v>0</v>
      </c>
      <c r="CZ58" s="32">
        <f t="shared" si="147"/>
        <v>0</v>
      </c>
      <c r="DA58" s="32">
        <f t="shared" si="147"/>
        <v>0</v>
      </c>
      <c r="DB58" s="32">
        <f t="shared" si="147"/>
        <v>0</v>
      </c>
      <c r="DC58" s="32">
        <f t="shared" si="147"/>
        <v>0</v>
      </c>
      <c r="DD58" s="32">
        <f t="shared" si="147"/>
        <v>0</v>
      </c>
      <c r="DE58" s="32">
        <f t="shared" si="148"/>
        <v>0</v>
      </c>
      <c r="DF58" s="32">
        <f t="shared" si="148"/>
        <v>0</v>
      </c>
      <c r="DG58" s="32">
        <f t="shared" si="148"/>
        <v>0</v>
      </c>
      <c r="DH58" s="32">
        <f t="shared" si="148"/>
        <v>0</v>
      </c>
      <c r="DI58" s="32">
        <f t="shared" si="148"/>
        <v>0</v>
      </c>
      <c r="DJ58" s="32">
        <f t="shared" si="148"/>
        <v>0</v>
      </c>
      <c r="DK58" s="32">
        <f t="shared" si="148"/>
        <v>0</v>
      </c>
      <c r="DL58" s="32">
        <f t="shared" si="148"/>
        <v>0</v>
      </c>
      <c r="DM58" s="32">
        <f t="shared" si="148"/>
        <v>0</v>
      </c>
      <c r="DN58" s="32">
        <f t="shared" si="148"/>
        <v>0</v>
      </c>
      <c r="DO58" s="32">
        <f t="shared" si="149"/>
        <v>0</v>
      </c>
      <c r="DP58" s="32">
        <f t="shared" si="149"/>
        <v>0</v>
      </c>
      <c r="DQ58" s="32">
        <f t="shared" si="149"/>
        <v>0</v>
      </c>
      <c r="DR58" s="32">
        <f t="shared" si="149"/>
        <v>0</v>
      </c>
      <c r="DS58" s="32">
        <f t="shared" si="149"/>
        <v>0</v>
      </c>
      <c r="DT58" s="32">
        <f t="shared" si="149"/>
        <v>0</v>
      </c>
      <c r="DU58" s="32">
        <f t="shared" si="149"/>
        <v>0</v>
      </c>
      <c r="DV58" s="32">
        <f t="shared" si="149"/>
        <v>0</v>
      </c>
      <c r="DW58" s="32">
        <f t="shared" si="149"/>
        <v>0</v>
      </c>
      <c r="DX58" s="32">
        <f t="shared" si="149"/>
        <v>0</v>
      </c>
      <c r="DY58" s="32">
        <f t="shared" si="150"/>
        <v>0</v>
      </c>
      <c r="DZ58" s="32">
        <f t="shared" si="150"/>
        <v>0</v>
      </c>
      <c r="EA58" s="32">
        <f t="shared" si="150"/>
        <v>0</v>
      </c>
      <c r="EB58" s="32">
        <f t="shared" si="150"/>
        <v>0</v>
      </c>
      <c r="EC58" s="32">
        <f t="shared" si="150"/>
        <v>0</v>
      </c>
      <c r="ED58" s="32">
        <f t="shared" si="150"/>
        <v>0</v>
      </c>
      <c r="EE58" s="32">
        <f t="shared" si="150"/>
        <v>0</v>
      </c>
      <c r="EF58" s="32">
        <f t="shared" si="150"/>
        <v>0</v>
      </c>
      <c r="EG58" s="32">
        <f t="shared" si="150"/>
        <v>0</v>
      </c>
      <c r="EH58" s="32">
        <f t="shared" si="150"/>
        <v>0</v>
      </c>
      <c r="EI58" s="32">
        <f t="shared" si="151"/>
        <v>0</v>
      </c>
      <c r="EJ58" s="32">
        <f t="shared" si="151"/>
        <v>0</v>
      </c>
      <c r="EK58" s="32">
        <f t="shared" si="151"/>
        <v>0</v>
      </c>
      <c r="EL58" s="32">
        <f t="shared" si="151"/>
        <v>0</v>
      </c>
      <c r="EM58" s="32">
        <f t="shared" si="151"/>
        <v>0</v>
      </c>
      <c r="EN58" s="32">
        <f t="shared" si="151"/>
        <v>0</v>
      </c>
      <c r="EO58" s="32">
        <f t="shared" si="151"/>
        <v>0</v>
      </c>
      <c r="EP58" s="32">
        <f t="shared" si="151"/>
        <v>0</v>
      </c>
      <c r="EQ58" s="32">
        <f t="shared" si="151"/>
        <v>0</v>
      </c>
    </row>
    <row r="59" spans="2:147" ht="150" customHeight="1" thickBot="1">
      <c r="B59" s="430">
        <v>54</v>
      </c>
      <c r="C59" s="614" t="s">
        <v>78</v>
      </c>
      <c r="D59" s="470"/>
      <c r="E59" s="622"/>
      <c r="F59" s="586"/>
      <c r="G59" s="590" t="s">
        <v>525</v>
      </c>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v>1</v>
      </c>
      <c r="BF59" s="11"/>
      <c r="BG59" s="11"/>
      <c r="BH59" s="11"/>
      <c r="BI59" s="11"/>
      <c r="BJ59" s="11"/>
      <c r="BK59" s="11"/>
      <c r="BL59" s="11"/>
      <c r="BM59" s="11"/>
      <c r="BN59" s="11"/>
      <c r="BO59" s="11"/>
      <c r="BP59" s="11"/>
      <c r="BQ59" s="11"/>
      <c r="BR59" s="11"/>
      <c r="BS59" s="11"/>
      <c r="BT59" s="11"/>
      <c r="BU59" s="11"/>
      <c r="BV59" s="11"/>
      <c r="BW59" s="56"/>
      <c r="BX59" s="60"/>
      <c r="BY59" s="60"/>
      <c r="CA59" s="31">
        <f t="shared" ref="CA59:DF59" si="152">IF(OR(AND($D59="No",I59=1),AND($D59="Maybe", I59=1)), 1, 0)</f>
        <v>0</v>
      </c>
      <c r="CB59" s="31">
        <f t="shared" si="152"/>
        <v>0</v>
      </c>
      <c r="CC59" s="31">
        <f t="shared" si="152"/>
        <v>0</v>
      </c>
      <c r="CD59" s="31">
        <f t="shared" si="152"/>
        <v>0</v>
      </c>
      <c r="CE59" s="31">
        <f t="shared" si="152"/>
        <v>0</v>
      </c>
      <c r="CF59" s="31">
        <f t="shared" si="152"/>
        <v>0</v>
      </c>
      <c r="CG59" s="31">
        <f t="shared" si="152"/>
        <v>0</v>
      </c>
      <c r="CH59" s="31">
        <f t="shared" si="152"/>
        <v>0</v>
      </c>
      <c r="CI59" s="31">
        <f t="shared" si="152"/>
        <v>0</v>
      </c>
      <c r="CJ59" s="31">
        <f t="shared" si="152"/>
        <v>0</v>
      </c>
      <c r="CK59" s="31">
        <f t="shared" si="152"/>
        <v>0</v>
      </c>
      <c r="CL59" s="31">
        <f t="shared" si="152"/>
        <v>0</v>
      </c>
      <c r="CM59" s="31">
        <f t="shared" si="152"/>
        <v>0</v>
      </c>
      <c r="CN59" s="31">
        <f t="shared" si="152"/>
        <v>0</v>
      </c>
      <c r="CO59" s="31">
        <f t="shared" si="152"/>
        <v>0</v>
      </c>
      <c r="CP59" s="31">
        <f t="shared" si="152"/>
        <v>0</v>
      </c>
      <c r="CQ59" s="31">
        <f t="shared" si="152"/>
        <v>0</v>
      </c>
      <c r="CR59" s="31">
        <f t="shared" si="152"/>
        <v>0</v>
      </c>
      <c r="CS59" s="31">
        <f t="shared" si="152"/>
        <v>0</v>
      </c>
      <c r="CT59" s="31">
        <f t="shared" si="152"/>
        <v>0</v>
      </c>
      <c r="CU59" s="31">
        <f t="shared" si="152"/>
        <v>0</v>
      </c>
      <c r="CV59" s="31">
        <f t="shared" si="152"/>
        <v>0</v>
      </c>
      <c r="CW59" s="31">
        <f t="shared" si="152"/>
        <v>0</v>
      </c>
      <c r="CX59" s="31">
        <f t="shared" si="152"/>
        <v>0</v>
      </c>
      <c r="CY59" s="31">
        <f t="shared" si="152"/>
        <v>0</v>
      </c>
      <c r="CZ59" s="31">
        <f t="shared" si="152"/>
        <v>0</v>
      </c>
      <c r="DA59" s="31">
        <f t="shared" si="152"/>
        <v>0</v>
      </c>
      <c r="DB59" s="31">
        <f t="shared" si="152"/>
        <v>0</v>
      </c>
      <c r="DC59" s="31">
        <f t="shared" si="152"/>
        <v>0</v>
      </c>
      <c r="DD59" s="31">
        <f t="shared" si="152"/>
        <v>0</v>
      </c>
      <c r="DE59" s="31">
        <f t="shared" si="152"/>
        <v>0</v>
      </c>
      <c r="DF59" s="31">
        <f t="shared" si="152"/>
        <v>0</v>
      </c>
      <c r="DG59" s="31">
        <f t="shared" ref="DG59:EL59" si="153">IF(OR(AND($D59="No",AO59=1),AND($D59="Maybe", AO59=1)), 1, 0)</f>
        <v>0</v>
      </c>
      <c r="DH59" s="31">
        <f t="shared" si="153"/>
        <v>0</v>
      </c>
      <c r="DI59" s="31">
        <f t="shared" si="153"/>
        <v>0</v>
      </c>
      <c r="DJ59" s="31">
        <f t="shared" si="153"/>
        <v>0</v>
      </c>
      <c r="DK59" s="31">
        <f t="shared" si="153"/>
        <v>0</v>
      </c>
      <c r="DL59" s="31">
        <f t="shared" si="153"/>
        <v>0</v>
      </c>
      <c r="DM59" s="31">
        <f t="shared" si="153"/>
        <v>0</v>
      </c>
      <c r="DN59" s="31">
        <f t="shared" si="153"/>
        <v>0</v>
      </c>
      <c r="DO59" s="31">
        <f t="shared" si="153"/>
        <v>0</v>
      </c>
      <c r="DP59" s="31">
        <f t="shared" si="153"/>
        <v>0</v>
      </c>
      <c r="DQ59" s="31">
        <f t="shared" si="153"/>
        <v>0</v>
      </c>
      <c r="DR59" s="31">
        <f t="shared" si="153"/>
        <v>0</v>
      </c>
      <c r="DS59" s="31">
        <f t="shared" si="153"/>
        <v>0</v>
      </c>
      <c r="DT59" s="31">
        <f t="shared" si="153"/>
        <v>0</v>
      </c>
      <c r="DU59" s="31">
        <f t="shared" si="153"/>
        <v>0</v>
      </c>
      <c r="DV59" s="31">
        <f t="shared" si="153"/>
        <v>0</v>
      </c>
      <c r="DW59" s="31">
        <f t="shared" si="153"/>
        <v>0</v>
      </c>
      <c r="DX59" s="31">
        <f t="shared" si="153"/>
        <v>0</v>
      </c>
      <c r="DY59" s="31">
        <f t="shared" si="153"/>
        <v>0</v>
      </c>
      <c r="DZ59" s="31">
        <f t="shared" si="153"/>
        <v>0</v>
      </c>
      <c r="EA59" s="31">
        <f t="shared" si="153"/>
        <v>0</v>
      </c>
      <c r="EB59" s="31">
        <f t="shared" si="153"/>
        <v>0</v>
      </c>
      <c r="EC59" s="31">
        <f t="shared" si="153"/>
        <v>0</v>
      </c>
      <c r="ED59" s="31">
        <f t="shared" si="153"/>
        <v>0</v>
      </c>
      <c r="EE59" s="31">
        <f t="shared" si="153"/>
        <v>0</v>
      </c>
      <c r="EF59" s="31">
        <f t="shared" si="153"/>
        <v>0</v>
      </c>
      <c r="EG59" s="31">
        <f t="shared" si="153"/>
        <v>0</v>
      </c>
      <c r="EH59" s="31">
        <f t="shared" si="153"/>
        <v>0</v>
      </c>
      <c r="EI59" s="31">
        <f t="shared" si="153"/>
        <v>0</v>
      </c>
      <c r="EJ59" s="31">
        <f t="shared" si="153"/>
        <v>0</v>
      </c>
      <c r="EK59" s="31">
        <f t="shared" si="153"/>
        <v>0</v>
      </c>
      <c r="EL59" s="31">
        <f t="shared" si="153"/>
        <v>0</v>
      </c>
      <c r="EM59" s="31">
        <f>IF(OR(AND($D59="No",BU59=1),AND($D59="Maybe", BU59=1)), 1, 0)</f>
        <v>0</v>
      </c>
      <c r="EN59" s="31">
        <f>IF(OR(AND($D59="No",BV59=1),AND($D59="Maybe", BV59=1)), 1, 0)</f>
        <v>0</v>
      </c>
      <c r="EO59" s="31">
        <f>IF(OR(AND($D59="No",BW59=1),AND($D59="Maybe", BW59=1)), 1, 0)</f>
        <v>0</v>
      </c>
      <c r="EP59" s="31">
        <f>IF(OR(AND($D59="No",BX59=1),AND($D59="Maybe", BX59=1)), 1, 0)</f>
        <v>0</v>
      </c>
      <c r="EQ59" s="31">
        <f>IF(OR(AND($D59="No",BY59=1),AND($D59="Maybe", BY59=1)), 1, 0)</f>
        <v>0</v>
      </c>
    </row>
    <row r="60" spans="2:147" ht="150" customHeight="1" thickBot="1">
      <c r="B60" s="636">
        <v>55</v>
      </c>
      <c r="C60" s="637" t="s">
        <v>575</v>
      </c>
      <c r="D60" s="631"/>
      <c r="E60" s="622"/>
      <c r="F60" s="586"/>
      <c r="G60" s="630" t="str">
        <f>IF(D60="Yes", "After completing this Tab, complete Tab 4 - Energy and Water, and then skip to Tab 7 - Recommended Strategies", "After completing this Tab, continue to Tab 4 - Energy and Water and then complete Tab 5 - Solar PV Feasibility")</f>
        <v>After completing this Tab, continue to Tab 4 - Energy and Water and then complete Tab 5 - Solar PV Feasibility</v>
      </c>
      <c r="I60" s="567" t="s">
        <v>52</v>
      </c>
      <c r="J60" s="7" t="str">
        <f t="shared" ref="J60:W60" si="154">IF(SUM(CA6:CA59)&gt;0,I5,"")</f>
        <v/>
      </c>
      <c r="K60" s="7" t="str">
        <f t="shared" si="154"/>
        <v/>
      </c>
      <c r="L60" s="7" t="str">
        <f t="shared" si="154"/>
        <v/>
      </c>
      <c r="M60" s="7" t="str">
        <f t="shared" si="154"/>
        <v/>
      </c>
      <c r="N60" s="7" t="str">
        <f t="shared" si="154"/>
        <v/>
      </c>
      <c r="O60" s="7" t="str">
        <f t="shared" si="154"/>
        <v/>
      </c>
      <c r="P60" s="7" t="str">
        <f t="shared" si="154"/>
        <v/>
      </c>
      <c r="Q60" s="7" t="str">
        <f t="shared" si="154"/>
        <v/>
      </c>
      <c r="R60" s="7" t="str">
        <f t="shared" si="154"/>
        <v/>
      </c>
      <c r="S60" s="7" t="str">
        <f t="shared" si="154"/>
        <v/>
      </c>
      <c r="T60" s="7" t="str">
        <f t="shared" si="154"/>
        <v/>
      </c>
      <c r="U60" s="7" t="str">
        <f t="shared" si="154"/>
        <v/>
      </c>
      <c r="V60" s="7" t="str">
        <f t="shared" si="154"/>
        <v/>
      </c>
      <c r="W60" s="7" t="str">
        <f t="shared" si="154"/>
        <v/>
      </c>
      <c r="X60" s="7" t="str">
        <f t="shared" ref="X60:BC60" si="155">IF(SUM(CP6:CP59)&gt;0,X5,"")</f>
        <v/>
      </c>
      <c r="Y60" s="7" t="str">
        <f t="shared" si="155"/>
        <v/>
      </c>
      <c r="Z60" s="7" t="str">
        <f t="shared" si="155"/>
        <v/>
      </c>
      <c r="AA60" s="7" t="str">
        <f t="shared" si="155"/>
        <v/>
      </c>
      <c r="AB60" s="7" t="str">
        <f t="shared" si="155"/>
        <v/>
      </c>
      <c r="AC60" s="7" t="str">
        <f t="shared" si="155"/>
        <v/>
      </c>
      <c r="AD60" s="7" t="str">
        <f t="shared" si="155"/>
        <v/>
      </c>
      <c r="AE60" s="7" t="str">
        <f t="shared" si="155"/>
        <v/>
      </c>
      <c r="AF60" s="7" t="str">
        <f t="shared" si="155"/>
        <v/>
      </c>
      <c r="AG60" s="7" t="str">
        <f t="shared" si="155"/>
        <v/>
      </c>
      <c r="AH60" s="7" t="str">
        <f t="shared" si="155"/>
        <v/>
      </c>
      <c r="AI60" s="7" t="str">
        <f t="shared" si="155"/>
        <v/>
      </c>
      <c r="AJ60" s="7" t="str">
        <f t="shared" si="155"/>
        <v/>
      </c>
      <c r="AK60" s="7" t="str">
        <f t="shared" si="155"/>
        <v/>
      </c>
      <c r="AL60" s="7" t="str">
        <f t="shared" si="155"/>
        <v/>
      </c>
      <c r="AM60" s="7" t="str">
        <f t="shared" si="155"/>
        <v/>
      </c>
      <c r="AN60" s="7" t="str">
        <f t="shared" si="155"/>
        <v/>
      </c>
      <c r="AO60" s="7" t="str">
        <f t="shared" si="155"/>
        <v/>
      </c>
      <c r="AP60" s="7" t="str">
        <f t="shared" si="155"/>
        <v/>
      </c>
      <c r="AQ60" s="7" t="str">
        <f t="shared" si="155"/>
        <v/>
      </c>
      <c r="AR60" s="7" t="str">
        <f t="shared" si="155"/>
        <v/>
      </c>
      <c r="AS60" s="7" t="str">
        <f t="shared" si="155"/>
        <v/>
      </c>
      <c r="AT60" s="7" t="str">
        <f t="shared" si="155"/>
        <v/>
      </c>
      <c r="AU60" s="7" t="str">
        <f t="shared" si="155"/>
        <v/>
      </c>
      <c r="AV60" s="7" t="str">
        <f t="shared" si="155"/>
        <v/>
      </c>
      <c r="AW60" s="7" t="str">
        <f t="shared" si="155"/>
        <v/>
      </c>
      <c r="AX60" s="7" t="str">
        <f t="shared" si="155"/>
        <v/>
      </c>
      <c r="AY60" s="7" t="str">
        <f t="shared" si="155"/>
        <v/>
      </c>
      <c r="AZ60" s="7" t="str">
        <f t="shared" si="155"/>
        <v/>
      </c>
      <c r="BA60" s="7" t="str">
        <f t="shared" si="155"/>
        <v/>
      </c>
      <c r="BB60" s="7" t="str">
        <f t="shared" si="155"/>
        <v/>
      </c>
      <c r="BC60" s="7" t="str">
        <f t="shared" si="155"/>
        <v/>
      </c>
      <c r="BD60" s="7" t="str">
        <f t="shared" ref="BD60:BY60" si="156">IF(SUM(DV6:DV59)&gt;0,BD5,"")</f>
        <v/>
      </c>
      <c r="BE60" s="7" t="str">
        <f t="shared" si="156"/>
        <v/>
      </c>
      <c r="BF60" s="7" t="str">
        <f t="shared" si="156"/>
        <v/>
      </c>
      <c r="BG60" s="7" t="str">
        <f t="shared" si="156"/>
        <v/>
      </c>
      <c r="BH60" s="7" t="str">
        <f t="shared" si="156"/>
        <v/>
      </c>
      <c r="BI60" s="7" t="str">
        <f t="shared" si="156"/>
        <v/>
      </c>
      <c r="BJ60" s="7" t="str">
        <f t="shared" si="156"/>
        <v/>
      </c>
      <c r="BK60" s="7" t="str">
        <f t="shared" si="156"/>
        <v/>
      </c>
      <c r="BL60" s="7" t="str">
        <f t="shared" si="156"/>
        <v/>
      </c>
      <c r="BM60" s="7" t="str">
        <f t="shared" si="156"/>
        <v/>
      </c>
      <c r="BN60" s="7" t="str">
        <f t="shared" si="156"/>
        <v/>
      </c>
      <c r="BO60" s="7" t="str">
        <f t="shared" si="156"/>
        <v/>
      </c>
      <c r="BP60" s="7" t="str">
        <f t="shared" si="156"/>
        <v/>
      </c>
      <c r="BQ60" s="7" t="str">
        <f t="shared" si="156"/>
        <v/>
      </c>
      <c r="BR60" s="7" t="str">
        <f t="shared" si="156"/>
        <v/>
      </c>
      <c r="BS60" s="7" t="str">
        <f t="shared" si="156"/>
        <v/>
      </c>
      <c r="BT60" s="7" t="str">
        <f t="shared" si="156"/>
        <v/>
      </c>
      <c r="BU60" s="7" t="str">
        <f t="shared" si="156"/>
        <v/>
      </c>
      <c r="BV60" s="7" t="str">
        <f t="shared" si="156"/>
        <v/>
      </c>
      <c r="BW60" s="7" t="str">
        <f t="shared" si="156"/>
        <v/>
      </c>
      <c r="BX60" s="7" t="str">
        <f t="shared" si="156"/>
        <v/>
      </c>
      <c r="BY60" s="7" t="str">
        <f t="shared" si="156"/>
        <v/>
      </c>
      <c r="BZ60" s="597"/>
    </row>
    <row r="61" spans="2:147" ht="150" customHeight="1" thickBot="1">
      <c r="B61" s="638">
        <v>56</v>
      </c>
      <c r="C61" s="639" t="s">
        <v>576</v>
      </c>
      <c r="D61" s="632"/>
      <c r="E61" s="633"/>
      <c r="F61" s="634"/>
      <c r="G61" s="635" t="str">
        <f>IF(D61="Yes", "After completing this Tab, continue to Tab 4 - Energy and Water and then skip to Tab 7 - Recommended Strategies", "After completing this Tab, continue to Tab 4 - Energy and Water and then complete Tab 5 - Solar PV Feasibility (if applicable) and Tab 6 - Solar Storage-REopt")</f>
        <v>After completing this Tab, continue to Tab 4 - Energy and Water and then complete Tab 5 - Solar PV Feasibility (if applicable) and Tab 6 - Solar Storage-REopt</v>
      </c>
      <c r="I61" s="567" t="s">
        <v>42</v>
      </c>
      <c r="J61" s="567">
        <f>IF(J60&lt;&gt;"",MAX($I61:I61)+1,)</f>
        <v>0</v>
      </c>
      <c r="K61" s="567">
        <f>IF(K60&lt;&gt;"",MAX($I61:J61)+1,)</f>
        <v>0</v>
      </c>
      <c r="L61" s="567">
        <f>IF(L60&lt;&gt;"",MAX($I61:K61)+1,)</f>
        <v>0</v>
      </c>
      <c r="M61" s="567">
        <f>IF(M60&lt;&gt;"",MAX($I61:L61)+1,)</f>
        <v>0</v>
      </c>
      <c r="N61" s="567">
        <f>IF(N60&lt;&gt;"",MAX($I61:M61)+1,)</f>
        <v>0</v>
      </c>
      <c r="O61" s="567">
        <f>IF(O60&lt;&gt;"",MAX($I61:N61)+1,)</f>
        <v>0</v>
      </c>
      <c r="P61" s="567">
        <f>IF(P60&lt;&gt;"",MAX($I61:O61)+1,)</f>
        <v>0</v>
      </c>
      <c r="Q61" s="567">
        <f>IF(Q60&lt;&gt;"",MAX($I61:P61)+1,)</f>
        <v>0</v>
      </c>
      <c r="R61" s="567">
        <f>IF(R60&lt;&gt;"",MAX($I61:Q61)+1,)</f>
        <v>0</v>
      </c>
      <c r="S61" s="567">
        <f>IF(S60&lt;&gt;"",MAX($I61:R61)+1,)</f>
        <v>0</v>
      </c>
      <c r="T61" s="567">
        <f>IF(T60&lt;&gt;"",MAX($I61:S61)+1,)</f>
        <v>0</v>
      </c>
      <c r="U61" s="567">
        <f>IF(U60&lt;&gt;"",MAX($I61:T61)+1,)</f>
        <v>0</v>
      </c>
      <c r="V61" s="567">
        <f>IF(V60&lt;&gt;"",MAX($I61:U61)+1,)</f>
        <v>0</v>
      </c>
      <c r="W61" s="567">
        <f>IF(W60&lt;&gt;"",MAX($I61:V61)+1,)</f>
        <v>0</v>
      </c>
      <c r="X61" s="596">
        <f>IF(X60&lt;&gt;"",MAX($I61:W61)+1,)</f>
        <v>0</v>
      </c>
      <c r="Y61" s="596">
        <f>IF(Y60&lt;&gt;"",MAX($I61:X61)+1,)</f>
        <v>0</v>
      </c>
      <c r="Z61" s="567">
        <f>IF(Z60&lt;&gt;"",MAX($I61:Y61)+1,)</f>
        <v>0</v>
      </c>
      <c r="AA61" s="567">
        <f>IF(AA60&lt;&gt;"",MAX($I61:Z61)+1,)</f>
        <v>0</v>
      </c>
      <c r="AB61" s="567">
        <f>IF(AB60&lt;&gt;"",MAX($I61:AA61)+1,)</f>
        <v>0</v>
      </c>
      <c r="AC61" s="567">
        <f>IF(AC60&lt;&gt;"",MAX($I61:AB61)+1,)</f>
        <v>0</v>
      </c>
      <c r="AD61" s="567">
        <f>IF(AD60&lt;&gt;"",MAX($I61:AC61)+1,)</f>
        <v>0</v>
      </c>
      <c r="AE61" s="567">
        <f>IF(AE60&lt;&gt;"",MAX($I61:AD61)+1,)</f>
        <v>0</v>
      </c>
      <c r="AF61" s="567">
        <f>IF(AF60&lt;&gt;"",MAX($I61:AE61)+1,)</f>
        <v>0</v>
      </c>
      <c r="AG61" s="567">
        <f>IF(AG60&lt;&gt;"",MAX($I61:AF61)+1,)</f>
        <v>0</v>
      </c>
      <c r="AH61" s="567">
        <f>IF(AH60&lt;&gt;"",MAX($I61:AG61)+1,)</f>
        <v>0</v>
      </c>
      <c r="AI61" s="567">
        <f>IF(AI60&lt;&gt;"",MAX($I61:AH61)+1,)</f>
        <v>0</v>
      </c>
      <c r="AJ61" s="567">
        <f>IF(AJ60&lt;&gt;"",MAX($I61:AI61)+1,)</f>
        <v>0</v>
      </c>
      <c r="AK61" s="567">
        <f>IF(AK60&lt;&gt;"",MAX($I61:AJ61)+1,)</f>
        <v>0</v>
      </c>
      <c r="AL61" s="567">
        <f>IF(AL60&lt;&gt;"",MAX($I61:AK61)+1,)</f>
        <v>0</v>
      </c>
      <c r="AM61" s="567">
        <f>IF(AM60&lt;&gt;"",MAX($I61:AL61)+1,)</f>
        <v>0</v>
      </c>
      <c r="AN61" s="567">
        <f>IF(AN60&lt;&gt;"",MAX($I61:AM61)+1,)</f>
        <v>0</v>
      </c>
      <c r="AO61" s="567">
        <f>IF(AO60&lt;&gt;"",MAX($I61:AN61)+1,)</f>
        <v>0</v>
      </c>
      <c r="AP61" s="567">
        <f>IF(AP60&lt;&gt;"",MAX($I61:AO61)+1,)</f>
        <v>0</v>
      </c>
      <c r="AQ61" s="567">
        <f>IF(AQ60&lt;&gt;"",MAX($I61:AP61)+1,)</f>
        <v>0</v>
      </c>
      <c r="AR61" s="567">
        <f>IF(AR60&lt;&gt;"",MAX($I61:AQ61)+1,)</f>
        <v>0</v>
      </c>
      <c r="AS61" s="567">
        <f>IF(AS60&lt;&gt;"",MAX($I61:AR61)+1,)</f>
        <v>0</v>
      </c>
      <c r="AT61" s="567">
        <f>IF(AT60&lt;&gt;"",MAX($I61:AS61)+1,)</f>
        <v>0</v>
      </c>
      <c r="AU61" s="567">
        <f>IF(AU60&lt;&gt;"",MAX($I61:AT61)+1,)</f>
        <v>0</v>
      </c>
      <c r="AV61" s="567">
        <f>IF(AV60&lt;&gt;"",MAX($I61:AT61)+1,)</f>
        <v>0</v>
      </c>
      <c r="AW61" s="567">
        <f>IF(AW60&lt;&gt;"",MAX($I61:AV61)+1,)</f>
        <v>0</v>
      </c>
      <c r="AX61" s="567">
        <f>IF(AX60&lt;&gt;"",MAX($I61:AW61)+1,)</f>
        <v>0</v>
      </c>
      <c r="AY61" s="596">
        <f>IF(AY60&lt;&gt;"",MAX($I61:AX61)+1,)</f>
        <v>0</v>
      </c>
      <c r="AZ61" s="567">
        <f>IF(AZ60&lt;&gt;"",MAX($I61:AY61)+1,)</f>
        <v>0</v>
      </c>
      <c r="BA61" s="567">
        <f>IF(BA60&lt;&gt;"",MAX($I61:AZ61)+1,)</f>
        <v>0</v>
      </c>
      <c r="BB61" s="567">
        <f>IF(BB60&lt;&gt;"",MAX($I61:BA61)+1,)</f>
        <v>0</v>
      </c>
      <c r="BC61" s="567">
        <f>IF(BC60&lt;&gt;"",MAX($I61:BB61)+1,)</f>
        <v>0</v>
      </c>
      <c r="BD61" s="567">
        <f>IF(BD60&lt;&gt;"",MAX($I61:BC61)+1,)</f>
        <v>0</v>
      </c>
      <c r="BE61" s="567">
        <f>IF(BE60&lt;&gt;"",MAX($I61:BD61)+1,)</f>
        <v>0</v>
      </c>
      <c r="BF61" s="567">
        <f>IF(BF60&lt;&gt;"",MAX($I61:BE61)+1,)</f>
        <v>0</v>
      </c>
      <c r="BG61" s="567">
        <f>IF(BG60&lt;&gt;"",MAX($I61:BF61)+1,)</f>
        <v>0</v>
      </c>
      <c r="BH61" s="567">
        <f>IF(BH60&lt;&gt;"",MAX($I61:BG61)+1,)</f>
        <v>0</v>
      </c>
      <c r="BI61" s="567">
        <f>IF(BI60&lt;&gt;"",MAX($I61:BH61)+1,)</f>
        <v>0</v>
      </c>
      <c r="BJ61" s="567">
        <f>IF(BJ60&lt;&gt;"",MAX($I61:BI61)+1,)</f>
        <v>0</v>
      </c>
      <c r="BK61" s="567">
        <f>IF(BK60&lt;&gt;"",MAX($I61:BJ61)+1,)</f>
        <v>0</v>
      </c>
      <c r="BL61" s="567">
        <f>IF(BL60&lt;&gt;"",MAX($I61:BK61)+1,)</f>
        <v>0</v>
      </c>
      <c r="BM61" s="567">
        <f>IF(BM60&lt;&gt;"",MAX($I61:BL61)+1,)</f>
        <v>0</v>
      </c>
      <c r="BN61" s="567">
        <f>IF(BN60&lt;&gt;"",MAX($I61:BM61)+1,)</f>
        <v>0</v>
      </c>
      <c r="BO61" s="567">
        <f>IF(BO60&lt;&gt;"",MAX($I61:BN61)+1,)</f>
        <v>0</v>
      </c>
      <c r="BP61" s="567">
        <f>IF(BP60&lt;&gt;"",MAX($I61:BO61)+1,)</f>
        <v>0</v>
      </c>
      <c r="BQ61" s="567">
        <f>IF(BQ60&lt;&gt;"",MAX($I61:BP61)+1,)</f>
        <v>0</v>
      </c>
      <c r="BR61" s="567">
        <f>IF(BR60&lt;&gt;"",MAX($I61:BQ61)+1,)</f>
        <v>0</v>
      </c>
      <c r="BS61" s="567">
        <f>IF(BS60&lt;&gt;"",MAX($I61:BR61)+1,)</f>
        <v>0</v>
      </c>
      <c r="BT61" s="567">
        <f>IF(BT60&lt;&gt;"",MAX($I61:BS61)+1,)</f>
        <v>0</v>
      </c>
      <c r="BU61" s="567">
        <f>IF(BU60&lt;&gt;"",MAX($I61:BT61)+1,)</f>
        <v>0</v>
      </c>
      <c r="BV61" s="567">
        <f>IF(BV60&lt;&gt;"",MAX($I61:BU61)+1,)</f>
        <v>0</v>
      </c>
      <c r="BW61" s="567">
        <f>IF(BW60&lt;&gt;"",MAX($I61:BV61)+1,)</f>
        <v>0</v>
      </c>
      <c r="BX61" s="568">
        <f>IF(BX60&lt;&gt;"",MAX($I61:BW61)+1,)</f>
        <v>0</v>
      </c>
      <c r="BY61" s="568">
        <f>IF(BY60&lt;&gt;"",MAX($I61:BX61)+1,)</f>
        <v>0</v>
      </c>
      <c r="BZ61" s="598"/>
    </row>
    <row r="62" spans="2:147">
      <c r="B62" s="426"/>
      <c r="C62" s="618"/>
      <c r="D62" s="426"/>
      <c r="E62" s="426"/>
      <c r="F62" s="426"/>
      <c r="G62" s="27"/>
      <c r="I62" s="12">
        <v>1</v>
      </c>
      <c r="J62" s="12" t="e">
        <f t="shared" ref="J62:J93" si="157">INDEX($J$60:$BZ$60,0,MATCH($I62,$J$61:$BZ$61,FALSE))</f>
        <v>#N/A</v>
      </c>
      <c r="K62" s="12">
        <f>IFERROR(J62,0)</f>
        <v>0</v>
      </c>
      <c r="P62" s="13"/>
      <c r="Q62" s="13"/>
      <c r="V62" s="13"/>
      <c r="W62" s="13"/>
      <c r="Z62" s="13"/>
      <c r="AE62" s="13"/>
      <c r="AF62" s="13"/>
      <c r="AK62" s="13"/>
      <c r="AL62" s="13"/>
      <c r="AQ62" s="13"/>
      <c r="AU62" s="13"/>
      <c r="AV62" s="13"/>
      <c r="AZ62" s="13"/>
      <c r="BA62" s="13"/>
      <c r="BF62" s="13"/>
      <c r="BK62" s="13"/>
      <c r="BP62" s="13"/>
      <c r="BQ62" s="13"/>
      <c r="BU62" s="13"/>
      <c r="BV62" s="13"/>
    </row>
    <row r="63" spans="2:147" ht="15.95" customHeight="1">
      <c r="B63" s="426"/>
      <c r="C63" s="618"/>
      <c r="D63" s="426"/>
      <c r="E63" s="426"/>
      <c r="F63" s="426"/>
      <c r="G63" s="27"/>
      <c r="I63" s="567">
        <v>2</v>
      </c>
      <c r="J63" s="12" t="e">
        <f t="shared" si="157"/>
        <v>#N/A</v>
      </c>
      <c r="K63" s="12">
        <f t="shared" ref="K63:K126" si="158">IFERROR(J63,0)</f>
        <v>0</v>
      </c>
      <c r="P63" s="566"/>
      <c r="Q63" s="566"/>
      <c r="V63" s="566"/>
      <c r="W63" s="566"/>
      <c r="Z63" s="566"/>
      <c r="AE63" s="566"/>
      <c r="AF63" s="566"/>
      <c r="AK63" s="566"/>
      <c r="AL63" s="566"/>
      <c r="AQ63" s="566"/>
      <c r="AU63" s="566"/>
      <c r="AV63" s="566"/>
      <c r="AZ63" s="566"/>
      <c r="BA63" s="566"/>
      <c r="BF63" s="566"/>
      <c r="BK63" s="566"/>
      <c r="BP63" s="566"/>
      <c r="BQ63" s="566"/>
      <c r="BU63" s="566"/>
      <c r="BV63" s="566"/>
    </row>
    <row r="64" spans="2:147" ht="15.95" customHeight="1">
      <c r="B64" s="426"/>
      <c r="C64" s="618"/>
      <c r="D64" s="426"/>
      <c r="E64" s="426"/>
      <c r="F64"/>
      <c r="G64" s="27"/>
      <c r="I64" s="567">
        <v>3</v>
      </c>
      <c r="J64" s="12" t="e">
        <f t="shared" si="157"/>
        <v>#N/A</v>
      </c>
      <c r="K64" s="12">
        <f t="shared" si="158"/>
        <v>0</v>
      </c>
      <c r="P64" s="566"/>
      <c r="Q64" s="566"/>
      <c r="V64" s="566"/>
      <c r="W64" s="566"/>
      <c r="Z64" s="566"/>
      <c r="AE64" s="566"/>
      <c r="AF64" s="566"/>
      <c r="AK64" s="566"/>
      <c r="AL64" s="566"/>
      <c r="AQ64" s="566"/>
      <c r="AU64" s="566"/>
      <c r="AV64" s="566"/>
      <c r="AZ64" s="566"/>
      <c r="BA64" s="566"/>
      <c r="BF64" s="566"/>
      <c r="BK64" s="566"/>
      <c r="BP64" s="566"/>
      <c r="BQ64" s="566"/>
      <c r="BU64" s="566"/>
      <c r="BV64" s="566"/>
    </row>
    <row r="65" spans="2:74" ht="15.95" customHeight="1">
      <c r="B65" s="426"/>
      <c r="C65" s="618"/>
      <c r="D65" s="426"/>
      <c r="E65" s="426"/>
      <c r="F65" s="426"/>
      <c r="G65" s="27"/>
      <c r="I65" s="567">
        <v>4</v>
      </c>
      <c r="J65" s="12" t="e">
        <f t="shared" si="157"/>
        <v>#N/A</v>
      </c>
      <c r="K65" s="12">
        <f t="shared" si="158"/>
        <v>0</v>
      </c>
      <c r="P65" s="566"/>
      <c r="Q65" s="566"/>
      <c r="V65" s="566"/>
      <c r="W65" s="566"/>
      <c r="Z65" s="566"/>
      <c r="AE65" s="566"/>
      <c r="AF65" s="566"/>
      <c r="AK65" s="566"/>
      <c r="AL65" s="566"/>
      <c r="AQ65" s="566"/>
      <c r="AU65" s="566"/>
      <c r="AV65" s="566"/>
      <c r="AZ65" s="566"/>
      <c r="BA65" s="566"/>
      <c r="BF65" s="566"/>
      <c r="BK65" s="566"/>
      <c r="BP65" s="566"/>
      <c r="BQ65" s="566"/>
      <c r="BU65" s="566"/>
      <c r="BV65" s="566"/>
    </row>
    <row r="66" spans="2:74" ht="15.95" customHeight="1">
      <c r="B66" s="426" t="s">
        <v>49</v>
      </c>
      <c r="C66" s="618"/>
      <c r="D66" s="426"/>
      <c r="E66" s="426"/>
      <c r="G66" s="27"/>
      <c r="I66" s="567">
        <v>5</v>
      </c>
      <c r="J66" s="12" t="e">
        <f t="shared" si="157"/>
        <v>#N/A</v>
      </c>
      <c r="K66" s="12">
        <f t="shared" si="158"/>
        <v>0</v>
      </c>
      <c r="P66" s="566"/>
      <c r="Q66" s="566"/>
      <c r="V66" s="566"/>
      <c r="W66" s="566"/>
      <c r="Z66" s="566"/>
      <c r="AE66" s="566"/>
      <c r="AF66" s="566"/>
      <c r="AK66" s="566"/>
      <c r="AL66" s="566"/>
      <c r="AQ66" s="566"/>
      <c r="AU66" s="566"/>
      <c r="AV66" s="566"/>
      <c r="AZ66" s="566"/>
      <c r="BA66" s="566"/>
      <c r="BF66" s="566"/>
      <c r="BK66" s="566"/>
      <c r="BP66" s="566"/>
      <c r="BQ66" s="566"/>
      <c r="BU66" s="566"/>
      <c r="BV66" s="566"/>
    </row>
    <row r="67" spans="2:74">
      <c r="B67" s="426"/>
      <c r="C67" s="618"/>
      <c r="D67" s="426"/>
      <c r="E67" s="426"/>
      <c r="F67" s="426"/>
      <c r="G67" s="27"/>
      <c r="I67" s="567">
        <v>6</v>
      </c>
      <c r="J67" s="12" t="e">
        <f t="shared" si="157"/>
        <v>#N/A</v>
      </c>
      <c r="K67" s="12">
        <f t="shared" si="158"/>
        <v>0</v>
      </c>
      <c r="P67" s="566"/>
      <c r="Q67" s="566"/>
      <c r="V67" s="566"/>
      <c r="W67" s="566"/>
      <c r="Z67" s="566"/>
      <c r="AE67" s="566"/>
      <c r="AF67" s="566"/>
      <c r="AK67" s="566"/>
      <c r="AL67" s="566"/>
      <c r="AQ67" s="566"/>
      <c r="AU67" s="566"/>
      <c r="AV67" s="566"/>
      <c r="AZ67" s="566"/>
      <c r="BA67" s="566"/>
      <c r="BF67" s="566"/>
      <c r="BK67" s="566"/>
      <c r="BP67" s="566"/>
      <c r="BQ67" s="566"/>
      <c r="BU67" s="566"/>
      <c r="BV67" s="566"/>
    </row>
    <row r="68" spans="2:74">
      <c r="B68" s="426"/>
      <c r="C68" s="618"/>
      <c r="D68" s="426"/>
      <c r="E68" s="426"/>
      <c r="F68" s="426"/>
      <c r="G68" s="27"/>
      <c r="I68" s="12">
        <v>7</v>
      </c>
      <c r="J68" s="12" t="e">
        <f t="shared" si="157"/>
        <v>#N/A</v>
      </c>
      <c r="K68" s="12">
        <f t="shared" si="158"/>
        <v>0</v>
      </c>
      <c r="P68" s="14"/>
      <c r="Q68" s="14"/>
      <c r="V68" s="14"/>
      <c r="W68" s="14"/>
      <c r="Z68" s="14"/>
      <c r="AE68" s="14"/>
      <c r="AF68" s="14"/>
      <c r="AK68" s="14"/>
      <c r="AL68" s="14"/>
      <c r="AQ68" s="14"/>
      <c r="AU68" s="14"/>
      <c r="AV68" s="14"/>
      <c r="AZ68" s="14"/>
      <c r="BA68" s="14"/>
      <c r="BF68" s="14"/>
      <c r="BK68" s="14"/>
      <c r="BP68" s="14"/>
      <c r="BQ68" s="14"/>
      <c r="BU68" s="14"/>
      <c r="BV68" s="14"/>
    </row>
    <row r="69" spans="2:74">
      <c r="B69" s="426"/>
      <c r="C69" s="618"/>
      <c r="D69" s="426"/>
      <c r="E69" s="426"/>
      <c r="F69" s="426"/>
      <c r="G69" s="27"/>
      <c r="I69" s="567">
        <v>8</v>
      </c>
      <c r="J69" s="12" t="e">
        <f t="shared" si="157"/>
        <v>#N/A</v>
      </c>
      <c r="K69" s="12">
        <f t="shared" si="158"/>
        <v>0</v>
      </c>
    </row>
    <row r="70" spans="2:74">
      <c r="B70" s="426"/>
      <c r="C70" s="618"/>
      <c r="D70" s="426"/>
      <c r="E70" s="426"/>
      <c r="F70" s="426"/>
      <c r="G70" s="27"/>
      <c r="I70" s="567">
        <v>9</v>
      </c>
      <c r="J70" s="12" t="e">
        <f t="shared" si="157"/>
        <v>#N/A</v>
      </c>
      <c r="K70" s="12">
        <f t="shared" si="158"/>
        <v>0</v>
      </c>
    </row>
    <row r="71" spans="2:74">
      <c r="B71" s="426"/>
      <c r="C71" s="618"/>
      <c r="D71" s="426"/>
      <c r="E71" s="426"/>
      <c r="F71" s="426"/>
      <c r="G71" s="27"/>
      <c r="I71" s="567">
        <v>10</v>
      </c>
      <c r="J71" s="12" t="e">
        <f t="shared" si="157"/>
        <v>#N/A</v>
      </c>
      <c r="K71" s="12">
        <f t="shared" si="158"/>
        <v>0</v>
      </c>
    </row>
    <row r="72" spans="2:74">
      <c r="B72" s="426"/>
      <c r="C72" s="618"/>
      <c r="D72" s="426"/>
      <c r="E72" s="426"/>
      <c r="F72" s="426"/>
      <c r="G72" s="27"/>
      <c r="I72" s="12">
        <v>11</v>
      </c>
      <c r="J72" s="12" t="e">
        <f t="shared" si="157"/>
        <v>#N/A</v>
      </c>
      <c r="K72" s="12">
        <f t="shared" si="158"/>
        <v>0</v>
      </c>
    </row>
    <row r="73" spans="2:74">
      <c r="B73" s="426"/>
      <c r="C73" s="618"/>
      <c r="D73" s="426"/>
      <c r="E73" s="426"/>
      <c r="F73" s="426"/>
      <c r="G73" s="27"/>
      <c r="I73" s="567">
        <v>12</v>
      </c>
      <c r="J73" s="12" t="e">
        <f t="shared" si="157"/>
        <v>#N/A</v>
      </c>
      <c r="K73" s="12">
        <f t="shared" si="158"/>
        <v>0</v>
      </c>
    </row>
    <row r="74" spans="2:74">
      <c r="B74" s="426"/>
      <c r="C74" s="618"/>
      <c r="D74" s="426"/>
      <c r="E74" s="426"/>
      <c r="F74" s="426"/>
      <c r="G74" s="27"/>
      <c r="I74" s="567">
        <v>13</v>
      </c>
      <c r="J74" s="12" t="e">
        <f t="shared" si="157"/>
        <v>#N/A</v>
      </c>
      <c r="K74" s="12">
        <f t="shared" si="158"/>
        <v>0</v>
      </c>
    </row>
    <row r="75" spans="2:74">
      <c r="B75" s="426"/>
      <c r="C75" s="618"/>
      <c r="D75" s="426"/>
      <c r="E75" s="426"/>
      <c r="F75" s="426"/>
      <c r="G75" s="27"/>
      <c r="I75" s="567">
        <v>14</v>
      </c>
      <c r="J75" s="12" t="e">
        <f t="shared" si="157"/>
        <v>#N/A</v>
      </c>
      <c r="K75" s="12">
        <f t="shared" si="158"/>
        <v>0</v>
      </c>
    </row>
    <row r="76" spans="2:74">
      <c r="B76" s="426"/>
      <c r="C76" s="618"/>
      <c r="D76" s="426"/>
      <c r="E76" s="426"/>
      <c r="F76" s="426"/>
      <c r="G76" s="27"/>
      <c r="I76" s="567">
        <v>15</v>
      </c>
      <c r="J76" s="12" t="e">
        <f t="shared" si="157"/>
        <v>#N/A</v>
      </c>
      <c r="K76" s="12">
        <f t="shared" si="158"/>
        <v>0</v>
      </c>
    </row>
    <row r="77" spans="2:74">
      <c r="B77" s="426"/>
      <c r="C77" s="618"/>
      <c r="D77" s="426"/>
      <c r="E77" s="426"/>
      <c r="F77" s="426"/>
      <c r="G77" s="27"/>
      <c r="I77" s="567">
        <v>16</v>
      </c>
      <c r="J77" s="12" t="e">
        <f t="shared" si="157"/>
        <v>#N/A</v>
      </c>
      <c r="K77" s="12">
        <f t="shared" si="158"/>
        <v>0</v>
      </c>
    </row>
    <row r="78" spans="2:74">
      <c r="B78" s="426"/>
      <c r="C78" s="618"/>
      <c r="D78" s="426"/>
      <c r="E78" s="426"/>
      <c r="F78" s="426"/>
      <c r="G78" s="27"/>
      <c r="I78" s="12">
        <v>17</v>
      </c>
      <c r="J78" s="12" t="e">
        <f t="shared" si="157"/>
        <v>#N/A</v>
      </c>
      <c r="K78" s="12">
        <f t="shared" si="158"/>
        <v>0</v>
      </c>
    </row>
    <row r="79" spans="2:74">
      <c r="B79" s="426"/>
      <c r="C79" s="618"/>
      <c r="D79" s="426"/>
      <c r="E79" s="426"/>
      <c r="F79" s="426"/>
      <c r="G79" s="27"/>
      <c r="I79" s="567">
        <v>18</v>
      </c>
      <c r="J79" s="12" t="e">
        <f t="shared" si="157"/>
        <v>#N/A</v>
      </c>
      <c r="K79" s="12">
        <f t="shared" si="158"/>
        <v>0</v>
      </c>
    </row>
    <row r="80" spans="2:74">
      <c r="B80" s="426"/>
      <c r="C80" s="618"/>
      <c r="D80" s="426"/>
      <c r="E80" s="426"/>
      <c r="F80" s="426"/>
      <c r="G80" s="27"/>
      <c r="I80" s="567">
        <v>19</v>
      </c>
      <c r="J80" s="12" t="e">
        <f t="shared" si="157"/>
        <v>#N/A</v>
      </c>
      <c r="K80" s="12">
        <f t="shared" si="158"/>
        <v>0</v>
      </c>
    </row>
    <row r="81" spans="2:11">
      <c r="B81" s="426"/>
      <c r="C81" s="618"/>
      <c r="D81" s="426"/>
      <c r="E81" s="426"/>
      <c r="F81" s="426"/>
      <c r="G81" s="27"/>
      <c r="I81" s="567">
        <v>20</v>
      </c>
      <c r="J81" s="12" t="e">
        <f t="shared" si="157"/>
        <v>#N/A</v>
      </c>
      <c r="K81" s="12">
        <f t="shared" si="158"/>
        <v>0</v>
      </c>
    </row>
    <row r="82" spans="2:11">
      <c r="B82" s="426"/>
      <c r="C82" s="618"/>
      <c r="D82" s="426"/>
      <c r="E82" s="426"/>
      <c r="F82" s="426"/>
      <c r="G82" s="27"/>
      <c r="I82" s="12">
        <v>21</v>
      </c>
      <c r="J82" s="12" t="e">
        <f t="shared" si="157"/>
        <v>#N/A</v>
      </c>
      <c r="K82" s="12">
        <f t="shared" si="158"/>
        <v>0</v>
      </c>
    </row>
    <row r="83" spans="2:11">
      <c r="B83" s="426"/>
      <c r="C83" s="618"/>
      <c r="D83" s="426"/>
      <c r="E83" s="426"/>
      <c r="F83" s="426"/>
      <c r="G83" s="27"/>
      <c r="I83" s="567">
        <v>22</v>
      </c>
      <c r="J83" s="12" t="e">
        <f t="shared" si="157"/>
        <v>#N/A</v>
      </c>
      <c r="K83" s="12">
        <f t="shared" si="158"/>
        <v>0</v>
      </c>
    </row>
    <row r="84" spans="2:11">
      <c r="B84" s="426"/>
      <c r="C84" s="618"/>
      <c r="D84" s="426"/>
      <c r="E84" s="426"/>
      <c r="F84" s="426"/>
      <c r="G84" s="27"/>
      <c r="I84" s="567">
        <v>23</v>
      </c>
      <c r="J84" s="12" t="e">
        <f t="shared" si="157"/>
        <v>#N/A</v>
      </c>
      <c r="K84" s="12">
        <f t="shared" si="158"/>
        <v>0</v>
      </c>
    </row>
    <row r="85" spans="2:11">
      <c r="B85" s="426"/>
      <c r="C85" s="618"/>
      <c r="D85" s="426"/>
      <c r="E85" s="426"/>
      <c r="F85" s="426"/>
      <c r="G85" s="27"/>
      <c r="I85" s="567">
        <v>24</v>
      </c>
      <c r="J85" s="12" t="e">
        <f t="shared" si="157"/>
        <v>#N/A</v>
      </c>
      <c r="K85" s="12">
        <f t="shared" si="158"/>
        <v>0</v>
      </c>
    </row>
    <row r="86" spans="2:11">
      <c r="B86" s="425"/>
      <c r="C86" s="619"/>
      <c r="D86" s="425"/>
      <c r="E86" s="425"/>
      <c r="F86" s="425"/>
      <c r="G86" s="64"/>
      <c r="I86" s="567">
        <v>25</v>
      </c>
      <c r="J86" s="12" t="e">
        <f t="shared" si="157"/>
        <v>#N/A</v>
      </c>
      <c r="K86" s="12">
        <f t="shared" si="158"/>
        <v>0</v>
      </c>
    </row>
    <row r="87" spans="2:11">
      <c r="B87" s="425"/>
      <c r="C87" s="619"/>
      <c r="D87" s="425"/>
      <c r="E87" s="425"/>
      <c r="F87" s="425"/>
      <c r="G87" s="64"/>
      <c r="I87" s="567">
        <v>26</v>
      </c>
      <c r="J87" s="12" t="e">
        <f t="shared" si="157"/>
        <v>#N/A</v>
      </c>
      <c r="K87" s="12">
        <f t="shared" si="158"/>
        <v>0</v>
      </c>
    </row>
    <row r="88" spans="2:11">
      <c r="B88" s="425"/>
      <c r="C88" s="619"/>
      <c r="D88" s="425"/>
      <c r="E88" s="425"/>
      <c r="F88" s="425"/>
      <c r="G88" s="64"/>
      <c r="I88" s="12">
        <v>27</v>
      </c>
      <c r="J88" s="12" t="e">
        <f t="shared" si="157"/>
        <v>#N/A</v>
      </c>
      <c r="K88" s="12">
        <f t="shared" si="158"/>
        <v>0</v>
      </c>
    </row>
    <row r="89" spans="2:11">
      <c r="B89" s="425"/>
      <c r="C89" s="619"/>
      <c r="D89" s="425"/>
      <c r="E89" s="425"/>
      <c r="F89" s="425"/>
      <c r="G89" s="64"/>
      <c r="I89" s="567">
        <v>28</v>
      </c>
      <c r="J89" s="12" t="e">
        <f t="shared" si="157"/>
        <v>#N/A</v>
      </c>
      <c r="K89" s="12">
        <f t="shared" si="158"/>
        <v>0</v>
      </c>
    </row>
    <row r="90" spans="2:11">
      <c r="B90" s="425"/>
      <c r="C90" s="619"/>
      <c r="D90" s="425"/>
      <c r="E90" s="425"/>
      <c r="F90" s="425"/>
      <c r="G90" s="64"/>
      <c r="I90" s="567">
        <v>29</v>
      </c>
      <c r="J90" s="12" t="e">
        <f t="shared" si="157"/>
        <v>#N/A</v>
      </c>
      <c r="K90" s="12">
        <f t="shared" si="158"/>
        <v>0</v>
      </c>
    </row>
    <row r="91" spans="2:11">
      <c r="B91" s="425"/>
      <c r="C91" s="619"/>
      <c r="D91" s="425"/>
      <c r="E91" s="425"/>
      <c r="F91" s="425"/>
      <c r="G91" s="64"/>
      <c r="I91" s="567">
        <v>30</v>
      </c>
      <c r="J91" s="12" t="e">
        <f t="shared" si="157"/>
        <v>#N/A</v>
      </c>
      <c r="K91" s="12">
        <f t="shared" si="158"/>
        <v>0</v>
      </c>
    </row>
    <row r="92" spans="2:11">
      <c r="B92" s="425"/>
      <c r="C92" s="619"/>
      <c r="D92" s="425"/>
      <c r="E92" s="425"/>
      <c r="F92" s="425"/>
      <c r="G92" s="64"/>
      <c r="I92" s="12">
        <v>31</v>
      </c>
      <c r="J92" s="12" t="e">
        <f t="shared" si="157"/>
        <v>#N/A</v>
      </c>
      <c r="K92" s="12">
        <f t="shared" si="158"/>
        <v>0</v>
      </c>
    </row>
    <row r="93" spans="2:11">
      <c r="B93" s="425"/>
      <c r="C93" s="619"/>
      <c r="D93" s="425"/>
      <c r="E93" s="425"/>
      <c r="F93" s="425"/>
      <c r="G93" s="64"/>
      <c r="I93" s="567">
        <v>32</v>
      </c>
      <c r="J93" s="12" t="e">
        <f t="shared" si="157"/>
        <v>#N/A</v>
      </c>
      <c r="K93" s="12">
        <f t="shared" si="158"/>
        <v>0</v>
      </c>
    </row>
    <row r="94" spans="2:11">
      <c r="B94" s="425"/>
      <c r="C94" s="619"/>
      <c r="D94" s="425"/>
      <c r="E94" s="425"/>
      <c r="F94" s="425"/>
      <c r="G94" s="64"/>
      <c r="I94" s="567">
        <v>33</v>
      </c>
      <c r="J94" s="12" t="e">
        <f t="shared" ref="J94:J125" si="159">INDEX($J$60:$BZ$60,0,MATCH($I94,$J$61:$BZ$61,FALSE))</f>
        <v>#N/A</v>
      </c>
      <c r="K94" s="12">
        <f t="shared" si="158"/>
        <v>0</v>
      </c>
    </row>
    <row r="95" spans="2:11">
      <c r="B95" s="425"/>
      <c r="C95" s="619"/>
      <c r="D95" s="425"/>
      <c r="E95" s="425"/>
      <c r="F95" s="425"/>
      <c r="G95" s="64"/>
      <c r="I95" s="567">
        <v>34</v>
      </c>
      <c r="J95" s="12" t="e">
        <f t="shared" si="159"/>
        <v>#N/A</v>
      </c>
      <c r="K95" s="12">
        <f t="shared" si="158"/>
        <v>0</v>
      </c>
    </row>
    <row r="96" spans="2:11">
      <c r="B96" s="425"/>
      <c r="C96" s="619"/>
      <c r="D96" s="425"/>
      <c r="E96" s="425"/>
      <c r="F96" s="425"/>
      <c r="G96" s="64"/>
      <c r="I96" s="567">
        <v>35</v>
      </c>
      <c r="J96" s="12" t="e">
        <f t="shared" si="159"/>
        <v>#N/A</v>
      </c>
      <c r="K96" s="12">
        <f t="shared" si="158"/>
        <v>0</v>
      </c>
    </row>
    <row r="97" spans="2:11">
      <c r="B97" s="425"/>
      <c r="C97" s="619"/>
      <c r="D97" s="425"/>
      <c r="E97" s="425"/>
      <c r="F97" s="425"/>
      <c r="G97" s="64"/>
      <c r="I97" s="567">
        <v>36</v>
      </c>
      <c r="J97" s="12" t="e">
        <f t="shared" si="159"/>
        <v>#N/A</v>
      </c>
      <c r="K97" s="12">
        <f t="shared" si="158"/>
        <v>0</v>
      </c>
    </row>
    <row r="98" spans="2:11">
      <c r="B98" s="425"/>
      <c r="C98" s="619"/>
      <c r="D98" s="425"/>
      <c r="E98" s="425"/>
      <c r="F98" s="425"/>
      <c r="G98" s="64"/>
      <c r="I98" s="12">
        <v>37</v>
      </c>
      <c r="J98" s="12" t="e">
        <f t="shared" si="159"/>
        <v>#N/A</v>
      </c>
      <c r="K98" s="12">
        <f t="shared" si="158"/>
        <v>0</v>
      </c>
    </row>
    <row r="99" spans="2:11">
      <c r="B99" s="425"/>
      <c r="C99" s="619"/>
      <c r="D99" s="425"/>
      <c r="E99" s="425"/>
      <c r="F99" s="425"/>
      <c r="G99" s="64"/>
      <c r="I99" s="567">
        <v>38</v>
      </c>
      <c r="J99" s="12" t="e">
        <f t="shared" si="159"/>
        <v>#N/A</v>
      </c>
      <c r="K99" s="12">
        <f t="shared" si="158"/>
        <v>0</v>
      </c>
    </row>
    <row r="100" spans="2:11">
      <c r="B100" s="425"/>
      <c r="C100" s="619"/>
      <c r="D100" s="425"/>
      <c r="E100" s="425"/>
      <c r="F100" s="425"/>
      <c r="G100" s="64"/>
      <c r="I100" s="567">
        <v>39</v>
      </c>
      <c r="J100" s="12" t="e">
        <f t="shared" si="159"/>
        <v>#N/A</v>
      </c>
      <c r="K100" s="12">
        <f t="shared" si="158"/>
        <v>0</v>
      </c>
    </row>
    <row r="101" spans="2:11">
      <c r="B101" s="425"/>
      <c r="C101" s="619"/>
      <c r="D101" s="425"/>
      <c r="E101" s="425"/>
      <c r="F101" s="425"/>
      <c r="G101" s="64"/>
      <c r="I101" s="567">
        <v>40</v>
      </c>
      <c r="J101" s="12" t="e">
        <f t="shared" si="159"/>
        <v>#N/A</v>
      </c>
      <c r="K101" s="12">
        <f t="shared" si="158"/>
        <v>0</v>
      </c>
    </row>
    <row r="102" spans="2:11">
      <c r="B102" s="425"/>
      <c r="C102" s="619"/>
      <c r="D102" s="425"/>
      <c r="E102" s="425"/>
      <c r="F102" s="425"/>
      <c r="G102" s="64"/>
      <c r="I102" s="12">
        <v>41</v>
      </c>
      <c r="J102" s="12" t="e">
        <f t="shared" si="159"/>
        <v>#N/A</v>
      </c>
      <c r="K102" s="12">
        <f t="shared" si="158"/>
        <v>0</v>
      </c>
    </row>
    <row r="103" spans="2:11">
      <c r="B103" s="425"/>
      <c r="C103" s="619"/>
      <c r="D103" s="425"/>
      <c r="E103" s="425"/>
      <c r="F103" s="425"/>
      <c r="G103" s="64"/>
      <c r="I103" s="567">
        <v>42</v>
      </c>
      <c r="J103" s="12" t="e">
        <f t="shared" si="159"/>
        <v>#N/A</v>
      </c>
      <c r="K103" s="12">
        <f t="shared" si="158"/>
        <v>0</v>
      </c>
    </row>
    <row r="104" spans="2:11">
      <c r="B104" s="425"/>
      <c r="C104" s="619"/>
      <c r="D104" s="425"/>
      <c r="E104" s="425"/>
      <c r="F104" s="425"/>
      <c r="G104" s="64"/>
      <c r="I104" s="567">
        <v>43</v>
      </c>
      <c r="J104" s="12" t="e">
        <f t="shared" si="159"/>
        <v>#N/A</v>
      </c>
      <c r="K104" s="12">
        <f t="shared" si="158"/>
        <v>0</v>
      </c>
    </row>
    <row r="105" spans="2:11">
      <c r="B105" s="427"/>
      <c r="C105" s="620"/>
      <c r="D105" s="427"/>
      <c r="E105" s="428"/>
      <c r="F105" s="428"/>
      <c r="G105" s="591"/>
      <c r="I105" s="567">
        <v>44</v>
      </c>
      <c r="J105" s="12" t="e">
        <f t="shared" si="159"/>
        <v>#N/A</v>
      </c>
      <c r="K105" s="12">
        <f t="shared" si="158"/>
        <v>0</v>
      </c>
    </row>
    <row r="106" spans="2:11">
      <c r="I106" s="567">
        <v>45</v>
      </c>
      <c r="J106" s="12" t="e">
        <f t="shared" si="159"/>
        <v>#N/A</v>
      </c>
      <c r="K106" s="12">
        <f t="shared" si="158"/>
        <v>0</v>
      </c>
    </row>
    <row r="107" spans="2:11">
      <c r="I107" s="567">
        <v>46</v>
      </c>
      <c r="J107" s="12" t="e">
        <f t="shared" si="159"/>
        <v>#N/A</v>
      </c>
      <c r="K107" s="12">
        <f t="shared" si="158"/>
        <v>0</v>
      </c>
    </row>
    <row r="108" spans="2:11">
      <c r="I108" s="12">
        <v>47</v>
      </c>
      <c r="J108" s="12" t="e">
        <f t="shared" si="159"/>
        <v>#N/A</v>
      </c>
      <c r="K108" s="12">
        <f t="shared" si="158"/>
        <v>0</v>
      </c>
    </row>
    <row r="109" spans="2:11">
      <c r="I109" s="567">
        <v>48</v>
      </c>
      <c r="J109" s="12" t="e">
        <f t="shared" si="159"/>
        <v>#N/A</v>
      </c>
      <c r="K109" s="12">
        <f t="shared" si="158"/>
        <v>0</v>
      </c>
    </row>
    <row r="110" spans="2:11">
      <c r="I110" s="567">
        <v>49</v>
      </c>
      <c r="J110" s="12" t="e">
        <f t="shared" si="159"/>
        <v>#N/A</v>
      </c>
      <c r="K110" s="12">
        <f t="shared" si="158"/>
        <v>0</v>
      </c>
    </row>
    <row r="111" spans="2:11">
      <c r="I111" s="567">
        <v>50</v>
      </c>
      <c r="J111" s="12" t="e">
        <f t="shared" si="159"/>
        <v>#N/A</v>
      </c>
      <c r="K111" s="12">
        <f t="shared" si="158"/>
        <v>0</v>
      </c>
    </row>
    <row r="112" spans="2:11">
      <c r="I112" s="12">
        <v>51</v>
      </c>
      <c r="J112" s="12" t="e">
        <f t="shared" si="159"/>
        <v>#N/A</v>
      </c>
      <c r="K112" s="12">
        <f t="shared" si="158"/>
        <v>0</v>
      </c>
    </row>
    <row r="113" spans="9:11">
      <c r="I113" s="567">
        <v>52</v>
      </c>
      <c r="J113" s="12" t="e">
        <f t="shared" si="159"/>
        <v>#N/A</v>
      </c>
      <c r="K113" s="12">
        <f t="shared" si="158"/>
        <v>0</v>
      </c>
    </row>
    <row r="114" spans="9:11">
      <c r="I114" s="567">
        <v>53</v>
      </c>
      <c r="J114" s="12" t="e">
        <f t="shared" si="159"/>
        <v>#N/A</v>
      </c>
      <c r="K114" s="12">
        <f t="shared" si="158"/>
        <v>0</v>
      </c>
    </row>
    <row r="115" spans="9:11">
      <c r="I115" s="567">
        <v>54</v>
      </c>
      <c r="J115" s="12" t="e">
        <f t="shared" si="159"/>
        <v>#N/A</v>
      </c>
      <c r="K115" s="12">
        <f t="shared" si="158"/>
        <v>0</v>
      </c>
    </row>
    <row r="116" spans="9:11">
      <c r="I116" s="567">
        <v>55</v>
      </c>
      <c r="J116" s="12" t="e">
        <f t="shared" si="159"/>
        <v>#N/A</v>
      </c>
      <c r="K116" s="12">
        <f t="shared" si="158"/>
        <v>0</v>
      </c>
    </row>
    <row r="117" spans="9:11">
      <c r="I117" s="567">
        <v>56</v>
      </c>
      <c r="J117" s="12" t="e">
        <f t="shared" si="159"/>
        <v>#N/A</v>
      </c>
      <c r="K117" s="12">
        <f t="shared" si="158"/>
        <v>0</v>
      </c>
    </row>
    <row r="118" spans="9:11">
      <c r="I118" s="12">
        <v>57</v>
      </c>
      <c r="J118" s="12" t="e">
        <f t="shared" si="159"/>
        <v>#N/A</v>
      </c>
      <c r="K118" s="12">
        <f t="shared" si="158"/>
        <v>0</v>
      </c>
    </row>
    <row r="119" spans="9:11">
      <c r="I119" s="567">
        <v>58</v>
      </c>
      <c r="J119" s="12" t="e">
        <f t="shared" si="159"/>
        <v>#N/A</v>
      </c>
      <c r="K119" s="12">
        <f t="shared" si="158"/>
        <v>0</v>
      </c>
    </row>
    <row r="120" spans="9:11">
      <c r="I120" s="567">
        <v>59</v>
      </c>
      <c r="J120" s="12" t="e">
        <f t="shared" si="159"/>
        <v>#N/A</v>
      </c>
      <c r="K120" s="12">
        <f t="shared" si="158"/>
        <v>0</v>
      </c>
    </row>
    <row r="121" spans="9:11">
      <c r="I121" s="567">
        <v>60</v>
      </c>
      <c r="J121" s="12" t="e">
        <f t="shared" si="159"/>
        <v>#N/A</v>
      </c>
      <c r="K121" s="12">
        <f t="shared" si="158"/>
        <v>0</v>
      </c>
    </row>
    <row r="122" spans="9:11">
      <c r="I122" s="12">
        <v>61</v>
      </c>
      <c r="J122" s="12" t="e">
        <f t="shared" si="159"/>
        <v>#N/A</v>
      </c>
      <c r="K122" s="12">
        <f t="shared" si="158"/>
        <v>0</v>
      </c>
    </row>
    <row r="123" spans="9:11">
      <c r="I123" s="567">
        <v>62</v>
      </c>
      <c r="J123" s="12" t="e">
        <f t="shared" si="159"/>
        <v>#N/A</v>
      </c>
      <c r="K123" s="12">
        <f t="shared" si="158"/>
        <v>0</v>
      </c>
    </row>
    <row r="124" spans="9:11">
      <c r="I124" s="567">
        <v>63</v>
      </c>
      <c r="J124" s="12" t="e">
        <f t="shared" si="159"/>
        <v>#N/A</v>
      </c>
      <c r="K124" s="12">
        <f t="shared" si="158"/>
        <v>0</v>
      </c>
    </row>
    <row r="125" spans="9:11">
      <c r="I125" s="567">
        <v>64</v>
      </c>
      <c r="J125" s="12" t="e">
        <f t="shared" si="159"/>
        <v>#N/A</v>
      </c>
      <c r="K125" s="12">
        <f t="shared" si="158"/>
        <v>0</v>
      </c>
    </row>
    <row r="126" spans="9:11">
      <c r="I126" s="567">
        <v>65</v>
      </c>
      <c r="J126" s="12" t="e">
        <f t="shared" ref="J126:J131" si="160">INDEX($J$60:$BZ$60,0,MATCH($I126,$J$61:$BZ$61,FALSE))</f>
        <v>#N/A</v>
      </c>
      <c r="K126" s="12">
        <f t="shared" si="158"/>
        <v>0</v>
      </c>
    </row>
    <row r="127" spans="9:11">
      <c r="I127" s="567">
        <v>66</v>
      </c>
      <c r="J127" s="12" t="e">
        <f t="shared" si="160"/>
        <v>#N/A</v>
      </c>
      <c r="K127" s="12">
        <f>IFERROR(J127,0)</f>
        <v>0</v>
      </c>
    </row>
    <row r="128" spans="9:11">
      <c r="I128" s="12">
        <v>67</v>
      </c>
      <c r="J128" s="12" t="e">
        <f t="shared" si="160"/>
        <v>#N/A</v>
      </c>
      <c r="K128" s="12">
        <f>IFERROR(J128,0)</f>
        <v>0</v>
      </c>
    </row>
    <row r="129" spans="9:11">
      <c r="I129" s="567">
        <v>68</v>
      </c>
      <c r="J129" s="12" t="e">
        <f t="shared" si="160"/>
        <v>#N/A</v>
      </c>
      <c r="K129" s="12">
        <f>IFERROR(J129,0)</f>
        <v>0</v>
      </c>
    </row>
    <row r="130" spans="9:11">
      <c r="I130" s="12">
        <v>69</v>
      </c>
      <c r="J130" s="12" t="e">
        <f t="shared" si="160"/>
        <v>#N/A</v>
      </c>
      <c r="K130" s="12">
        <f>IFERROR(J130,0)</f>
        <v>0</v>
      </c>
    </row>
    <row r="131" spans="9:11">
      <c r="I131" s="567">
        <v>70</v>
      </c>
      <c r="J131" s="12" t="e">
        <f t="shared" si="160"/>
        <v>#N/A</v>
      </c>
      <c r="K131" s="12">
        <f>IFERROR(J131,0)</f>
        <v>0</v>
      </c>
    </row>
  </sheetData>
  <sheetProtection algorithmName="SHA-512" hashValue="NKg4UNgStmB2moDZk55VNWA2Ev8qjSvjJS6a3fNSIjx0rtjhpnx1X0oHBTJ5ameEc7hi/Ij5Js0zQJv8qq5kFA==" saltValue="hQoYQxeuwsEyZBOo38jHCA==" spinCount="100000" sheet="1" objects="1" scenarios="1"/>
  <mergeCells count="9">
    <mergeCell ref="CB4:EP4"/>
    <mergeCell ref="J3:P3"/>
    <mergeCell ref="BI3:BX3"/>
    <mergeCell ref="J4:BX4"/>
    <mergeCell ref="AP3:AS3"/>
    <mergeCell ref="AA3:AO3"/>
    <mergeCell ref="AT3:AW3"/>
    <mergeCell ref="AX3:BH3"/>
    <mergeCell ref="Q3:Z3"/>
  </mergeCells>
  <phoneticPr fontId="5" type="noConversion"/>
  <conditionalFormatting sqref="D6:D8 D10:D59">
    <cfRule type="containsBlanks" dxfId="59" priority="25">
      <formula>LEN(TRIM(D6))=0</formula>
    </cfRule>
  </conditionalFormatting>
  <conditionalFormatting sqref="D9">
    <cfRule type="containsBlanks" dxfId="58" priority="24">
      <formula>LEN(TRIM(D9))=0</formula>
    </cfRule>
  </conditionalFormatting>
  <conditionalFormatting sqref="D60">
    <cfRule type="containsBlanks" dxfId="57" priority="4">
      <formula>LEN(TRIM(D60))=0</formula>
    </cfRule>
  </conditionalFormatting>
  <conditionalFormatting sqref="D61">
    <cfRule type="containsBlanks" dxfId="56" priority="3">
      <formula>LEN(TRIM(D61))=0</formula>
    </cfRule>
  </conditionalFormatting>
  <pageMargins left="0.75" right="0.75" top="1" bottom="1" header="0.5" footer="0.5"/>
  <pageSetup scale="72" fitToHeight="3" orientation="landscape" horizontalDpi="4294967292" verticalDpi="4294967292"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Lists!$C$2:$C$5</xm:f>
          </x14:formula1>
          <xm:sqref>D6:D59</xm:sqref>
        </x14:dataValidation>
        <x14:dataValidation type="list" allowBlank="1" showInputMessage="1" showErrorMessage="1">
          <x14:formula1>
            <xm:f>Lists!$J$2:$J$4</xm:f>
          </x14:formula1>
          <xm:sqref>D60:D61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1:AR66"/>
  <sheetViews>
    <sheetView topLeftCell="A4" zoomScaleNormal="100" workbookViewId="0">
      <pane xSplit="6" topLeftCell="G1" activePane="topRight" state="frozen"/>
      <selection activeCell="D53" sqref="D53"/>
      <selection pane="topRight" activeCell="C24" sqref="C24"/>
    </sheetView>
  </sheetViews>
  <sheetFormatPr defaultColWidth="10.875" defaultRowHeight="15.75"/>
  <cols>
    <col min="1" max="1" width="1.5" style="476" customWidth="1"/>
    <col min="2" max="2" width="35.375" style="476" customWidth="1"/>
    <col min="3" max="3" width="16.875" style="476" customWidth="1"/>
    <col min="4" max="4" width="16.875" style="478" customWidth="1"/>
    <col min="5" max="5" width="14.375" style="476" customWidth="1"/>
    <col min="6" max="6" width="42.625" style="476" customWidth="1"/>
    <col min="7" max="7" width="48.375" style="476" customWidth="1"/>
    <col min="8" max="8" width="44.875" style="476" customWidth="1"/>
    <col min="9" max="9" width="21" style="477" customWidth="1"/>
    <col min="10" max="10" width="20.625" style="477" customWidth="1"/>
    <col min="11" max="11" width="38" style="476" customWidth="1"/>
    <col min="12" max="12" width="12.375" style="476" customWidth="1"/>
    <col min="13" max="17" width="12.625" style="476" customWidth="1"/>
    <col min="18" max="22" width="10.875" style="476" customWidth="1"/>
    <col min="23" max="23" width="23" style="476" customWidth="1"/>
    <col min="24" max="24" width="21.625" style="476" customWidth="1"/>
    <col min="25" max="28" width="10.875" style="476" customWidth="1"/>
    <col min="29" max="43" width="22.125" style="476" customWidth="1"/>
    <col min="44" max="44" width="22.125" style="477" customWidth="1"/>
    <col min="45" max="52" width="22.125" style="476" customWidth="1"/>
    <col min="53" max="61" width="12.875" style="476" customWidth="1"/>
    <col min="62" max="62" width="10.875" style="476" customWidth="1"/>
    <col min="63" max="16384" width="10.875" style="476"/>
  </cols>
  <sheetData>
    <row r="1" spans="2:44">
      <c r="B1" s="563" t="s">
        <v>503</v>
      </c>
    </row>
    <row r="2" spans="2:44">
      <c r="B2" s="562" t="s">
        <v>169</v>
      </c>
    </row>
    <row r="3" spans="2:44">
      <c r="B3" s="561" t="s">
        <v>170</v>
      </c>
    </row>
    <row r="4" spans="2:44">
      <c r="B4" s="561"/>
    </row>
    <row r="5" spans="2:44">
      <c r="B5" s="649" t="s">
        <v>611</v>
      </c>
    </row>
    <row r="6" spans="2:44" ht="15.95" customHeight="1" thickBot="1">
      <c r="B6" s="479"/>
      <c r="C6" s="479"/>
      <c r="E6" s="479"/>
      <c r="F6" s="479"/>
      <c r="G6" s="479"/>
      <c r="I6" s="476"/>
      <c r="J6" s="476"/>
    </row>
    <row r="7" spans="2:44" ht="15.95" customHeight="1" thickBot="1">
      <c r="B7" s="668" t="s">
        <v>171</v>
      </c>
      <c r="C7" s="669"/>
      <c r="D7" s="476"/>
      <c r="E7" s="479"/>
      <c r="F7" s="560" t="s">
        <v>172</v>
      </c>
      <c r="G7" s="559" t="s">
        <v>269</v>
      </c>
      <c r="H7" s="559" t="s">
        <v>502</v>
      </c>
      <c r="I7" s="559" t="s">
        <v>501</v>
      </c>
      <c r="J7" s="559" t="s">
        <v>500</v>
      </c>
      <c r="K7" s="558" t="s">
        <v>173</v>
      </c>
      <c r="L7" s="479"/>
      <c r="AP7" s="477"/>
      <c r="AR7" s="476"/>
    </row>
    <row r="8" spans="2:44" s="556" customFormat="1" ht="15.95" customHeight="1">
      <c r="B8" s="557" t="s">
        <v>174</v>
      </c>
      <c r="C8" s="625"/>
      <c r="F8" s="670" t="s">
        <v>175</v>
      </c>
      <c r="G8" s="518" t="s">
        <v>177</v>
      </c>
      <c r="H8" s="518" t="s">
        <v>176</v>
      </c>
      <c r="I8" s="553"/>
      <c r="J8" s="553"/>
      <c r="K8" s="485"/>
      <c r="M8" s="476"/>
    </row>
    <row r="9" spans="2:44" ht="15.95" customHeight="1" thickBot="1">
      <c r="B9" s="555" t="s">
        <v>178</v>
      </c>
      <c r="C9" s="626"/>
      <c r="F9" s="671"/>
      <c r="G9" s="484"/>
      <c r="H9" s="484"/>
      <c r="I9" s="519"/>
      <c r="J9" s="519"/>
      <c r="K9" s="510" t="s">
        <v>499</v>
      </c>
      <c r="M9" s="544"/>
      <c r="N9" s="544"/>
      <c r="O9" s="544"/>
      <c r="AP9" s="477"/>
      <c r="AR9" s="476"/>
    </row>
    <row r="10" spans="2:44" ht="15.95" customHeight="1">
      <c r="B10" s="550" t="s">
        <v>182</v>
      </c>
      <c r="C10" s="626"/>
      <c r="F10" s="670" t="s">
        <v>179</v>
      </c>
      <c r="G10" s="554" t="s">
        <v>181</v>
      </c>
      <c r="H10" s="518" t="s">
        <v>180</v>
      </c>
      <c r="I10" s="553"/>
      <c r="J10" s="553"/>
      <c r="K10" s="485"/>
      <c r="M10" s="544"/>
      <c r="N10" s="544"/>
      <c r="O10" s="544"/>
      <c r="AR10" s="476"/>
    </row>
    <row r="11" spans="2:44" ht="15.95" customHeight="1" thickBot="1">
      <c r="B11" s="550" t="s">
        <v>183</v>
      </c>
      <c r="C11" s="626"/>
      <c r="F11" s="671"/>
      <c r="G11" s="484"/>
      <c r="H11" s="484"/>
      <c r="I11" s="519"/>
      <c r="J11" s="519"/>
      <c r="K11" s="510" t="s">
        <v>499</v>
      </c>
      <c r="M11" s="544"/>
      <c r="N11" s="544"/>
      <c r="O11" s="544"/>
      <c r="AR11" s="476"/>
    </row>
    <row r="12" spans="2:44" ht="15.95" customHeight="1">
      <c r="B12" s="550" t="s">
        <v>187</v>
      </c>
      <c r="C12" s="626"/>
      <c r="F12" s="667" t="s">
        <v>185</v>
      </c>
      <c r="G12" s="552" t="s">
        <v>181</v>
      </c>
      <c r="H12" s="513" t="s">
        <v>186</v>
      </c>
      <c r="I12" s="551"/>
      <c r="J12" s="551"/>
      <c r="K12" s="493"/>
      <c r="M12" s="544"/>
      <c r="N12" s="544"/>
      <c r="O12" s="544"/>
      <c r="AR12" s="476"/>
    </row>
    <row r="13" spans="2:44" ht="15.95" customHeight="1" thickBot="1">
      <c r="B13" s="550" t="s">
        <v>189</v>
      </c>
      <c r="C13" s="626"/>
      <c r="F13" s="667"/>
      <c r="G13" s="484"/>
      <c r="H13" s="484"/>
      <c r="I13" s="519"/>
      <c r="J13" s="519"/>
      <c r="K13" s="510" t="s">
        <v>499</v>
      </c>
      <c r="M13" s="544"/>
      <c r="N13" s="544"/>
      <c r="O13" s="544"/>
      <c r="AR13" s="476"/>
    </row>
    <row r="14" spans="2:44" ht="15.95" customHeight="1" thickBot="1">
      <c r="B14" s="549" t="s">
        <v>191</v>
      </c>
      <c r="C14" s="650"/>
      <c r="F14" s="670" t="s">
        <v>190</v>
      </c>
      <c r="G14" s="500"/>
      <c r="H14" s="500"/>
      <c r="I14" s="548"/>
      <c r="J14" s="548"/>
      <c r="K14" s="485"/>
      <c r="M14" s="544"/>
      <c r="N14" s="544"/>
      <c r="O14" s="544"/>
      <c r="AR14" s="476"/>
    </row>
    <row r="15" spans="2:44" ht="15.95" customHeight="1" thickBot="1">
      <c r="F15" s="671"/>
      <c r="G15" s="484"/>
      <c r="H15" s="484"/>
      <c r="I15" s="519"/>
      <c r="J15" s="519"/>
      <c r="K15" s="510" t="s">
        <v>204</v>
      </c>
      <c r="M15" s="544"/>
      <c r="N15" s="544"/>
      <c r="O15" s="544"/>
      <c r="AR15" s="476"/>
    </row>
    <row r="16" spans="2:44" ht="15.95" customHeight="1">
      <c r="B16" s="672" t="s">
        <v>193</v>
      </c>
      <c r="C16" s="673"/>
      <c r="D16" s="674"/>
      <c r="F16" s="667" t="s">
        <v>192</v>
      </c>
      <c r="G16" s="495"/>
      <c r="H16" s="495"/>
      <c r="I16" s="547"/>
      <c r="J16" s="547"/>
      <c r="K16" s="493"/>
      <c r="M16" s="544"/>
      <c r="N16" s="544"/>
      <c r="O16" s="544"/>
      <c r="AR16" s="476"/>
    </row>
    <row r="17" spans="2:44" ht="15.95" customHeight="1" thickBot="1">
      <c r="B17" s="546" t="s">
        <v>184</v>
      </c>
      <c r="C17" s="532"/>
      <c r="D17" s="47" t="s">
        <v>196</v>
      </c>
      <c r="F17" s="667"/>
      <c r="G17" s="484"/>
      <c r="H17" s="484"/>
      <c r="I17" s="519"/>
      <c r="J17" s="519"/>
      <c r="K17" s="489" t="s">
        <v>498</v>
      </c>
      <c r="M17" s="544"/>
      <c r="N17" s="544"/>
      <c r="O17" s="544"/>
      <c r="AR17" s="476"/>
    </row>
    <row r="18" spans="2:44" ht="15.95" customHeight="1">
      <c r="B18" s="546" t="s">
        <v>188</v>
      </c>
      <c r="C18" s="532"/>
      <c r="D18" s="47" t="s">
        <v>197</v>
      </c>
      <c r="F18" s="670" t="s">
        <v>195</v>
      </c>
      <c r="G18" s="500"/>
      <c r="H18" s="500"/>
      <c r="I18" s="499"/>
      <c r="J18" s="499"/>
      <c r="K18" s="485"/>
      <c r="M18" s="544"/>
      <c r="N18" s="544"/>
      <c r="O18" s="544"/>
      <c r="AR18" s="476"/>
    </row>
    <row r="19" spans="2:44" ht="15.95" customHeight="1" thickBot="1">
      <c r="B19" s="546" t="s">
        <v>199</v>
      </c>
      <c r="C19" s="532"/>
      <c r="D19" s="47" t="s">
        <v>200</v>
      </c>
      <c r="F19" s="671"/>
      <c r="G19" s="484"/>
      <c r="H19" s="484"/>
      <c r="I19" s="519"/>
      <c r="J19" s="519"/>
      <c r="K19" s="510" t="s">
        <v>498</v>
      </c>
      <c r="M19" s="544"/>
      <c r="N19" s="544"/>
      <c r="O19" s="544"/>
      <c r="AR19" s="476"/>
    </row>
    <row r="20" spans="2:44" ht="15.95" customHeight="1">
      <c r="B20" s="546" t="s">
        <v>201</v>
      </c>
      <c r="C20" s="532"/>
      <c r="D20" s="47" t="s">
        <v>200</v>
      </c>
      <c r="F20" s="667" t="s">
        <v>198</v>
      </c>
      <c r="G20" s="495"/>
      <c r="H20" s="495"/>
      <c r="I20" s="494"/>
      <c r="J20" s="494"/>
      <c r="K20" s="493"/>
      <c r="M20" s="544"/>
      <c r="N20" s="544"/>
      <c r="O20" s="544"/>
      <c r="AR20" s="476"/>
    </row>
    <row r="21" spans="2:44" ht="15.95" customHeight="1" thickBot="1">
      <c r="B21" s="545" t="s">
        <v>204</v>
      </c>
      <c r="C21" s="529"/>
      <c r="D21" s="48" t="s">
        <v>200</v>
      </c>
      <c r="F21" s="667"/>
      <c r="G21" s="484"/>
      <c r="H21" s="484"/>
      <c r="I21" s="519"/>
      <c r="J21" s="519"/>
      <c r="K21" s="489" t="s">
        <v>498</v>
      </c>
      <c r="M21" s="544"/>
      <c r="N21" s="544"/>
      <c r="O21" s="544"/>
      <c r="AR21" s="476"/>
    </row>
    <row r="22" spans="2:44" ht="15.95" customHeight="1" thickBot="1">
      <c r="F22" s="670" t="s">
        <v>586</v>
      </c>
      <c r="G22" s="518" t="s">
        <v>203</v>
      </c>
      <c r="H22" s="518" t="s">
        <v>202</v>
      </c>
      <c r="I22" s="499"/>
      <c r="J22" s="499"/>
      <c r="K22" s="485"/>
      <c r="M22" s="544"/>
      <c r="N22" s="544"/>
      <c r="O22" s="544"/>
      <c r="AR22" s="476"/>
    </row>
    <row r="23" spans="2:44" ht="15.95" customHeight="1" thickBot="1">
      <c r="B23" s="675" t="s">
        <v>263</v>
      </c>
      <c r="C23" s="676"/>
      <c r="D23" s="677"/>
      <c r="F23" s="671"/>
      <c r="G23" s="484"/>
      <c r="H23" s="484"/>
      <c r="I23" s="519"/>
      <c r="J23" s="519"/>
      <c r="K23" s="510" t="s">
        <v>498</v>
      </c>
      <c r="AR23" s="476"/>
    </row>
    <row r="24" spans="2:44" ht="15.95" customHeight="1">
      <c r="B24" s="533" t="s">
        <v>206</v>
      </c>
      <c r="C24" s="651"/>
      <c r="D24" s="540" t="s">
        <v>207</v>
      </c>
      <c r="F24" s="667" t="s">
        <v>205</v>
      </c>
      <c r="G24" s="495"/>
      <c r="H24" s="543"/>
      <c r="I24" s="494"/>
      <c r="J24" s="494"/>
      <c r="K24" s="493"/>
      <c r="AR24" s="476"/>
    </row>
    <row r="25" spans="2:44" ht="15.95" customHeight="1" thickBot="1">
      <c r="B25" s="538" t="s">
        <v>209</v>
      </c>
      <c r="C25" s="532"/>
      <c r="D25" s="531" t="s">
        <v>207</v>
      </c>
      <c r="F25" s="667"/>
      <c r="G25" s="484"/>
      <c r="H25" s="484"/>
      <c r="I25" s="519"/>
      <c r="J25" s="519"/>
      <c r="K25" s="489" t="s">
        <v>497</v>
      </c>
      <c r="AR25" s="476"/>
    </row>
    <row r="26" spans="2:44" ht="15.95" customHeight="1">
      <c r="B26" s="542" t="s">
        <v>210</v>
      </c>
      <c r="C26" s="541"/>
      <c r="D26" s="540" t="s">
        <v>211</v>
      </c>
      <c r="F26" s="670" t="s">
        <v>208</v>
      </c>
      <c r="G26" s="500"/>
      <c r="H26" s="537"/>
      <c r="I26" s="499"/>
      <c r="J26" s="499"/>
      <c r="K26" s="485"/>
      <c r="AR26" s="476"/>
    </row>
    <row r="27" spans="2:44" ht="15.95" customHeight="1" thickBot="1">
      <c r="B27" s="536" t="s">
        <v>213</v>
      </c>
      <c r="C27" s="532"/>
      <c r="D27" s="531" t="s">
        <v>211</v>
      </c>
      <c r="F27" s="671"/>
      <c r="G27" s="484"/>
      <c r="H27" s="484"/>
      <c r="I27" s="519"/>
      <c r="J27" s="519"/>
      <c r="K27" s="510" t="s">
        <v>498</v>
      </c>
      <c r="AP27" s="477"/>
      <c r="AR27" s="476"/>
    </row>
    <row r="28" spans="2:44" ht="15.95" customHeight="1">
      <c r="B28" s="538" t="s">
        <v>214</v>
      </c>
      <c r="C28" s="535"/>
      <c r="D28" s="534" t="s">
        <v>211</v>
      </c>
      <c r="F28" s="667" t="s">
        <v>212</v>
      </c>
      <c r="G28" s="495"/>
      <c r="H28" s="539"/>
      <c r="I28" s="494"/>
      <c r="J28" s="494"/>
      <c r="K28" s="493"/>
      <c r="AR28" s="476"/>
    </row>
    <row r="29" spans="2:44" ht="15.95" customHeight="1" thickBot="1">
      <c r="B29" s="536" t="s">
        <v>216</v>
      </c>
      <c r="C29" s="532"/>
      <c r="D29" s="531" t="s">
        <v>217</v>
      </c>
      <c r="F29" s="667"/>
      <c r="G29" s="484"/>
      <c r="H29" s="484"/>
      <c r="I29" s="519"/>
      <c r="J29" s="519"/>
      <c r="K29" s="489" t="s">
        <v>498</v>
      </c>
      <c r="AR29" s="476"/>
    </row>
    <row r="30" spans="2:44" ht="15.95" customHeight="1">
      <c r="B30" s="536" t="s">
        <v>218</v>
      </c>
      <c r="C30" s="535"/>
      <c r="D30" s="534" t="s">
        <v>217</v>
      </c>
      <c r="F30" s="670" t="s">
        <v>215</v>
      </c>
      <c r="G30" s="500"/>
      <c r="H30" s="537"/>
      <c r="I30" s="499"/>
      <c r="J30" s="499"/>
      <c r="K30" s="485"/>
      <c r="AR30" s="476"/>
    </row>
    <row r="31" spans="2:44" ht="15.95" customHeight="1" thickBot="1">
      <c r="B31" s="533" t="s">
        <v>220</v>
      </c>
      <c r="C31" s="532"/>
      <c r="D31" s="531" t="s">
        <v>207</v>
      </c>
      <c r="F31" s="671"/>
      <c r="G31" s="484"/>
      <c r="H31" s="484"/>
      <c r="I31" s="519"/>
      <c r="J31" s="519"/>
      <c r="K31" s="510" t="s">
        <v>497</v>
      </c>
      <c r="AR31" s="476"/>
    </row>
    <row r="32" spans="2:44" ht="15.95" customHeight="1" thickBot="1">
      <c r="B32" s="530" t="s">
        <v>221</v>
      </c>
      <c r="C32" s="529"/>
      <c r="D32" s="528" t="s">
        <v>207</v>
      </c>
      <c r="F32" s="667" t="s">
        <v>219</v>
      </c>
      <c r="G32" s="495"/>
      <c r="H32" s="495"/>
      <c r="I32" s="494"/>
      <c r="J32" s="494"/>
      <c r="K32" s="493"/>
      <c r="AP32" s="477"/>
      <c r="AR32" s="476"/>
    </row>
    <row r="33" spans="2:44" ht="15.95" customHeight="1" thickBot="1">
      <c r="F33" s="667"/>
      <c r="G33" s="484"/>
      <c r="H33" s="484"/>
      <c r="I33" s="519"/>
      <c r="J33" s="519"/>
      <c r="K33" s="489" t="s">
        <v>497</v>
      </c>
      <c r="AP33" s="477"/>
      <c r="AR33" s="476"/>
    </row>
    <row r="34" spans="2:44" ht="15.95" customHeight="1" thickBot="1">
      <c r="F34" s="670" t="s">
        <v>222</v>
      </c>
      <c r="G34" s="500"/>
      <c r="H34" s="500"/>
      <c r="I34" s="499"/>
      <c r="J34" s="499"/>
      <c r="K34" s="485"/>
      <c r="AR34" s="476"/>
    </row>
    <row r="35" spans="2:44" ht="15.95" customHeight="1" thickBot="1">
      <c r="B35" s="678" t="s">
        <v>224</v>
      </c>
      <c r="C35" s="679"/>
      <c r="D35" s="680"/>
      <c r="F35" s="671"/>
      <c r="G35" s="484"/>
      <c r="H35" s="484"/>
      <c r="I35" s="519"/>
      <c r="J35" s="519"/>
      <c r="K35" s="510" t="s">
        <v>497</v>
      </c>
      <c r="AR35" s="476"/>
    </row>
    <row r="36" spans="2:44" ht="15.95" customHeight="1" thickBot="1">
      <c r="B36" s="507"/>
      <c r="C36" s="506" t="s">
        <v>225</v>
      </c>
      <c r="D36" s="505" t="s">
        <v>226</v>
      </c>
      <c r="F36" s="667" t="s">
        <v>223</v>
      </c>
      <c r="G36" s="495"/>
      <c r="H36" s="495"/>
      <c r="I36" s="494"/>
      <c r="J36" s="494"/>
      <c r="K36" s="493"/>
      <c r="AR36" s="476"/>
    </row>
    <row r="37" spans="2:44" ht="15.95" customHeight="1" thickBot="1">
      <c r="B37" s="503" t="s">
        <v>228</v>
      </c>
      <c r="C37" s="527">
        <f>(C24*(I9+I11+I13))+(C25*(I15))</f>
        <v>0</v>
      </c>
      <c r="D37" s="526">
        <f>(C24*(J9+J11+J13))+(C25*(J15))</f>
        <v>0</v>
      </c>
      <c r="F37" s="667"/>
      <c r="G37" s="484"/>
      <c r="H37" s="484"/>
      <c r="I37" s="519"/>
      <c r="J37" s="519"/>
      <c r="K37" s="489" t="s">
        <v>497</v>
      </c>
      <c r="AR37" s="476"/>
    </row>
    <row r="38" spans="2:44" ht="15.95" customHeight="1">
      <c r="B38" s="498" t="s">
        <v>184</v>
      </c>
      <c r="C38" s="525">
        <f>(C26*(I47+I29+I27+I25+I23+I21+I19+I17+I51))+(C27*(I43+I39+I41+I37+I35+I33+I31)+(C28*(I45)))</f>
        <v>0</v>
      </c>
      <c r="D38" s="524">
        <f>(C26*(J47+J29+J27+J25+J23+J21+J19+J17+J51))+(C27*(J43+J39+J41+J37+J35+J33+J31)+(C28*(J45)))</f>
        <v>0</v>
      </c>
      <c r="F38" s="670" t="s">
        <v>227</v>
      </c>
      <c r="G38" s="500"/>
      <c r="H38" s="500"/>
      <c r="I38" s="499"/>
      <c r="J38" s="499"/>
      <c r="K38" s="485"/>
      <c r="AR38" s="476"/>
    </row>
    <row r="39" spans="2:44" ht="15.95" customHeight="1" thickBot="1">
      <c r="B39" s="498" t="s">
        <v>188</v>
      </c>
      <c r="C39" s="525">
        <f>(C29*(I47+I25))+(C30*(I41+I39+I37+I35+I33+I31))</f>
        <v>0</v>
      </c>
      <c r="D39" s="524">
        <f>(C29*(J47+J25))+(C30*(J41+J39+J37+J35+J33+J31))</f>
        <v>0</v>
      </c>
      <c r="F39" s="671"/>
      <c r="G39" s="484"/>
      <c r="H39" s="484"/>
      <c r="I39" s="519"/>
      <c r="J39" s="519"/>
      <c r="K39" s="510" t="s">
        <v>497</v>
      </c>
      <c r="AR39" s="476"/>
    </row>
    <row r="40" spans="2:44" ht="15.95" customHeight="1" thickBot="1">
      <c r="B40" s="492" t="s">
        <v>199</v>
      </c>
      <c r="C40" s="521">
        <f>(C31*(I47))+(C32*(I41+I39++I37+I35+I33+I31+I29))</f>
        <v>0</v>
      </c>
      <c r="D40" s="520">
        <f>(C31*(J47))+(C32*(J41+J39++J37+J35+J33+J31+J29))</f>
        <v>0</v>
      </c>
      <c r="F40" s="667" t="s">
        <v>229</v>
      </c>
      <c r="G40" s="523"/>
      <c r="H40" s="523"/>
      <c r="I40" s="523"/>
      <c r="J40" s="523"/>
      <c r="K40" s="522"/>
      <c r="AR40" s="476"/>
    </row>
    <row r="41" spans="2:44" ht="15.95" customHeight="1" thickBot="1">
      <c r="B41" s="507"/>
      <c r="C41" s="506" t="s">
        <v>233</v>
      </c>
      <c r="D41" s="505" t="s">
        <v>234</v>
      </c>
      <c r="F41" s="667"/>
      <c r="G41" s="484"/>
      <c r="H41" s="484"/>
      <c r="I41" s="519"/>
      <c r="J41" s="519"/>
      <c r="K41" s="489" t="s">
        <v>497</v>
      </c>
      <c r="AR41" s="476"/>
    </row>
    <row r="42" spans="2:44" ht="15.95" customHeight="1">
      <c r="B42" s="503" t="s">
        <v>228</v>
      </c>
      <c r="C42" s="516" t="e">
        <f>C37/(C24+C25)</f>
        <v>#DIV/0!</v>
      </c>
      <c r="D42" s="515" t="e">
        <f>D37/(C24+C25)</f>
        <v>#DIV/0!</v>
      </c>
      <c r="F42" s="670" t="s">
        <v>230</v>
      </c>
      <c r="G42" s="518" t="s">
        <v>232</v>
      </c>
      <c r="H42" s="518" t="s">
        <v>231</v>
      </c>
      <c r="I42" s="517"/>
      <c r="J42" s="517"/>
      <c r="K42" s="485"/>
      <c r="AR42" s="476"/>
    </row>
    <row r="43" spans="2:44" ht="15.95" customHeight="1">
      <c r="B43" s="498" t="s">
        <v>184</v>
      </c>
      <c r="C43" s="512" t="e">
        <f>C38/(C26+C27+C28)</f>
        <v>#DIV/0!</v>
      </c>
      <c r="D43" s="511" t="e">
        <f>D38/(C26+C27+C28)</f>
        <v>#DIV/0!</v>
      </c>
      <c r="F43" s="667"/>
      <c r="G43" s="514"/>
      <c r="H43" s="514"/>
      <c r="I43" s="514"/>
      <c r="J43" s="514"/>
      <c r="K43" s="489" t="s">
        <v>184</v>
      </c>
      <c r="AR43" s="476"/>
    </row>
    <row r="44" spans="2:44" ht="15.95" customHeight="1">
      <c r="B44" s="498" t="s">
        <v>188</v>
      </c>
      <c r="C44" s="512" t="e">
        <f>C39/(C29+C30)</f>
        <v>#DIV/0!</v>
      </c>
      <c r="D44" s="511" t="e">
        <f>D39/(C29+C30)</f>
        <v>#DIV/0!</v>
      </c>
      <c r="F44" s="667"/>
      <c r="G44" s="513" t="s">
        <v>236</v>
      </c>
      <c r="H44" s="513" t="s">
        <v>235</v>
      </c>
      <c r="I44" s="494"/>
      <c r="J44" s="494"/>
      <c r="K44" s="493"/>
      <c r="AR44" s="476"/>
    </row>
    <row r="45" spans="2:44" ht="15.95" customHeight="1" thickBot="1">
      <c r="B45" s="492" t="s">
        <v>199</v>
      </c>
      <c r="C45" s="509" t="e">
        <f>C40/(C31+C32)</f>
        <v>#DIV/0!</v>
      </c>
      <c r="D45" s="508" t="e">
        <f>D40/(C31+C32)</f>
        <v>#DIV/0!</v>
      </c>
      <c r="F45" s="671"/>
      <c r="G45" s="484"/>
      <c r="H45" s="484"/>
      <c r="I45" s="483"/>
      <c r="J45" s="483"/>
      <c r="K45" s="510" t="s">
        <v>184</v>
      </c>
      <c r="L45" s="504"/>
      <c r="AR45" s="476"/>
    </row>
    <row r="46" spans="2:44" ht="15.95" customHeight="1" thickBot="1">
      <c r="B46" s="507"/>
      <c r="C46" s="506" t="s">
        <v>238</v>
      </c>
      <c r="D46" s="505" t="s">
        <v>239</v>
      </c>
      <c r="F46" s="667" t="s">
        <v>237</v>
      </c>
      <c r="G46" s="495"/>
      <c r="H46" s="495"/>
      <c r="I46" s="494"/>
      <c r="J46" s="494"/>
      <c r="K46" s="493"/>
      <c r="AR46" s="476"/>
    </row>
    <row r="47" spans="2:44" ht="15.95" customHeight="1" thickBot="1">
      <c r="B47" s="503" t="s">
        <v>228</v>
      </c>
      <c r="C47" s="502">
        <f>C37*C20</f>
        <v>0</v>
      </c>
      <c r="D47" s="501">
        <f>D37*C20</f>
        <v>0</v>
      </c>
      <c r="F47" s="667"/>
      <c r="G47" s="484"/>
      <c r="H47" s="484"/>
      <c r="I47" s="483"/>
      <c r="J47" s="483"/>
      <c r="K47" s="489" t="s">
        <v>497</v>
      </c>
      <c r="L47" s="504"/>
      <c r="AR47" s="476"/>
    </row>
    <row r="48" spans="2:44" ht="15.95" customHeight="1">
      <c r="B48" s="498" t="s">
        <v>184</v>
      </c>
      <c r="C48" s="497">
        <f>C38*C17</f>
        <v>0</v>
      </c>
      <c r="D48" s="496">
        <f>D38*C17</f>
        <v>0</v>
      </c>
      <c r="F48" s="670" t="s">
        <v>240</v>
      </c>
      <c r="G48" s="500"/>
      <c r="H48" s="500"/>
      <c r="I48" s="499"/>
      <c r="J48" s="499"/>
      <c r="K48" s="485"/>
      <c r="AR48" s="476"/>
    </row>
    <row r="49" spans="2:44" ht="15.95" customHeight="1" thickBot="1">
      <c r="B49" s="498" t="s">
        <v>188</v>
      </c>
      <c r="C49" s="497">
        <f>C39*C18</f>
        <v>0</v>
      </c>
      <c r="D49" s="496">
        <f>D39*C18</f>
        <v>0</v>
      </c>
      <c r="F49" s="671"/>
      <c r="G49" s="484"/>
      <c r="H49" s="484"/>
      <c r="I49" s="483"/>
      <c r="J49" s="483"/>
      <c r="K49" s="482" t="s">
        <v>14</v>
      </c>
      <c r="AR49" s="476"/>
    </row>
    <row r="50" spans="2:44" ht="15.95" customHeight="1" thickBot="1">
      <c r="B50" s="492" t="s">
        <v>199</v>
      </c>
      <c r="C50" s="491">
        <f>C40*C19</f>
        <v>0</v>
      </c>
      <c r="D50" s="490">
        <f>D40*C19</f>
        <v>0</v>
      </c>
      <c r="F50" s="667" t="s">
        <v>241</v>
      </c>
      <c r="G50" s="495"/>
      <c r="H50" s="495"/>
      <c r="I50" s="494"/>
      <c r="J50" s="494"/>
      <c r="K50" s="493"/>
      <c r="AR50" s="476"/>
    </row>
    <row r="51" spans="2:44" ht="15.95" customHeight="1" thickBot="1">
      <c r="F51" s="667"/>
      <c r="G51" s="484"/>
      <c r="H51" s="484"/>
      <c r="I51" s="483"/>
      <c r="J51" s="483"/>
      <c r="K51" s="489" t="s">
        <v>496</v>
      </c>
      <c r="AR51" s="476"/>
    </row>
    <row r="52" spans="2:44" ht="15.95" customHeight="1">
      <c r="D52" s="476"/>
      <c r="F52" s="670" t="s">
        <v>242</v>
      </c>
      <c r="G52" s="487"/>
      <c r="H52" s="488"/>
      <c r="I52" s="487"/>
      <c r="J52" s="487"/>
      <c r="K52" s="485"/>
      <c r="AR52" s="476"/>
    </row>
    <row r="53" spans="2:44" ht="15.95" customHeight="1" thickBot="1">
      <c r="D53" s="476"/>
      <c r="F53" s="671"/>
      <c r="G53" s="484"/>
      <c r="H53" s="484"/>
      <c r="I53" s="483"/>
      <c r="J53" s="483"/>
      <c r="K53" s="482" t="s">
        <v>14</v>
      </c>
      <c r="AR53" s="476"/>
    </row>
    <row r="54" spans="2:44" ht="15.95" customHeight="1">
      <c r="F54" s="670" t="s">
        <v>243</v>
      </c>
      <c r="G54" s="486"/>
      <c r="H54" s="487"/>
      <c r="I54" s="486"/>
      <c r="J54" s="486"/>
      <c r="K54" s="485"/>
      <c r="AR54" s="476"/>
    </row>
    <row r="55" spans="2:44" ht="15.95" customHeight="1" thickBot="1">
      <c r="F55" s="671"/>
      <c r="G55" s="484"/>
      <c r="H55" s="484"/>
      <c r="I55" s="483"/>
      <c r="J55" s="483"/>
      <c r="K55" s="482" t="s">
        <v>14</v>
      </c>
      <c r="AR55" s="476"/>
    </row>
    <row r="56" spans="2:44" ht="15" customHeight="1">
      <c r="B56" s="479"/>
      <c r="C56" s="479"/>
      <c r="D56" s="481"/>
      <c r="AR56" s="476"/>
    </row>
    <row r="57" spans="2:44" ht="15" customHeight="1">
      <c r="E57" s="479"/>
      <c r="F57" s="479"/>
      <c r="G57" s="481"/>
      <c r="H57" s="479"/>
      <c r="I57" s="480"/>
      <c r="J57" s="480"/>
      <c r="K57" s="479"/>
      <c r="L57" s="479"/>
      <c r="AR57" s="476"/>
    </row>
    <row r="58" spans="2:44" hidden="1">
      <c r="B58" s="476" t="s">
        <v>194</v>
      </c>
      <c r="D58" s="476"/>
    </row>
    <row r="59" spans="2:44" hidden="1">
      <c r="B59" s="476" t="s">
        <v>12</v>
      </c>
      <c r="D59" s="476"/>
      <c r="I59" s="476"/>
      <c r="AR59" s="476"/>
    </row>
    <row r="60" spans="2:44" hidden="1">
      <c r="B60" s="476" t="s">
        <v>13</v>
      </c>
      <c r="D60" s="476"/>
      <c r="I60" s="476"/>
      <c r="AR60" s="476"/>
    </row>
    <row r="61" spans="2:44" hidden="1">
      <c r="I61" s="476"/>
      <c r="AR61" s="476"/>
    </row>
    <row r="62" spans="2:44" hidden="1">
      <c r="B62" s="476" t="s">
        <v>194</v>
      </c>
      <c r="D62" s="476"/>
      <c r="I62" s="476"/>
      <c r="AR62" s="476"/>
    </row>
    <row r="63" spans="2:44" hidden="1">
      <c r="B63" s="476" t="s">
        <v>184</v>
      </c>
      <c r="D63" s="476"/>
      <c r="I63" s="476"/>
      <c r="AR63" s="476"/>
    </row>
    <row r="64" spans="2:44" hidden="1">
      <c r="B64" s="476" t="s">
        <v>188</v>
      </c>
      <c r="D64" s="476"/>
      <c r="I64" s="476"/>
      <c r="AR64" s="476"/>
    </row>
    <row r="65" spans="2:44" hidden="1">
      <c r="B65" s="476" t="s">
        <v>199</v>
      </c>
      <c r="D65" s="476"/>
      <c r="I65" s="476"/>
      <c r="AR65" s="476"/>
    </row>
    <row r="66" spans="2:44" hidden="1">
      <c r="I66" s="476"/>
      <c r="AR66" s="476"/>
    </row>
  </sheetData>
  <sheetProtection algorithmName="SHA-512" hashValue="RxZbtukthxlkpxXLtMkkEiTYiTt+tYMJLIKN3kwkTm5O18vkCOGDuyD8bMWu48Wn+/OuK3Y4fFmz22KBknHoJQ==" saltValue="9kmA40B0qCk5VM065EFbXQ==" spinCount="100000" sheet="1" objects="1" scenarios="1"/>
  <mergeCells count="27">
    <mergeCell ref="F36:F37"/>
    <mergeCell ref="F34:F35"/>
    <mergeCell ref="B35:D35"/>
    <mergeCell ref="F50:F51"/>
    <mergeCell ref="F52:F53"/>
    <mergeCell ref="F54:F55"/>
    <mergeCell ref="F38:F39"/>
    <mergeCell ref="F40:F41"/>
    <mergeCell ref="F42:F45"/>
    <mergeCell ref="F46:F47"/>
    <mergeCell ref="F48:F49"/>
    <mergeCell ref="F32:F33"/>
    <mergeCell ref="F24:F25"/>
    <mergeCell ref="B7:C7"/>
    <mergeCell ref="F8:F9"/>
    <mergeCell ref="F10:F11"/>
    <mergeCell ref="F12:F13"/>
    <mergeCell ref="F14:F15"/>
    <mergeCell ref="F16:F17"/>
    <mergeCell ref="F18:F19"/>
    <mergeCell ref="F20:F21"/>
    <mergeCell ref="F22:F23"/>
    <mergeCell ref="B16:D16"/>
    <mergeCell ref="B23:D23"/>
    <mergeCell ref="F26:F27"/>
    <mergeCell ref="F28:F29"/>
    <mergeCell ref="F30:F31"/>
  </mergeCells>
  <conditionalFormatting sqref="C17:C21">
    <cfRule type="containsBlanks" dxfId="55" priority="6">
      <formula>LEN(TRIM(C17))=0</formula>
    </cfRule>
  </conditionalFormatting>
  <conditionalFormatting sqref="C24:C32">
    <cfRule type="containsBlanks" dxfId="54" priority="4">
      <formula>LEN(TRIM(C24))=0</formula>
    </cfRule>
  </conditionalFormatting>
  <conditionalFormatting sqref="C8">
    <cfRule type="containsBlanks" dxfId="53" priority="3">
      <formula>LEN(TRIM(C8))=0</formula>
    </cfRule>
  </conditionalFormatting>
  <conditionalFormatting sqref="C9">
    <cfRule type="containsBlanks" dxfId="52" priority="2">
      <formula>LEN(TRIM(C9))=0</formula>
    </cfRule>
  </conditionalFormatting>
  <conditionalFormatting sqref="C10:C14">
    <cfRule type="containsBlanks" dxfId="51" priority="1">
      <formula>LEN(TRIM(C10))=0</formula>
    </cfRule>
  </conditionalFormatting>
  <dataValidations count="35">
    <dataValidation type="list" allowBlank="1" showInputMessage="1" showErrorMessage="1" prompt="Select the DHW fuel source.  Select the DHW fuel source used by the majority of the apartments if more than one DHW fuel source is provided." sqref="C12">
      <formula1>$B$62:$B$65</formula1>
    </dataValidation>
    <dataValidation type="list" allowBlank="1" showInputMessage="1" showErrorMessage="1" prompt="Select 'Yes' if the tenant (apartment) electric data has been provided or if the building has a single electric meter and all electricity is provided by the owner." sqref="C10">
      <formula1>$B$58:$B$60</formula1>
    </dataValidation>
    <dataValidation type="list" allowBlank="1" showInputMessage="1" showErrorMessage="1" prompt="Select the dryer fuel source.  Select the dryer fuel source used by a majority of clothes dryers if more than one fuel source is used." sqref="C14">
      <formula1>$B$63:$B$64</formula1>
    </dataValidation>
    <dataValidation allowBlank="1" showInputMessage="1" showErrorMessage="1" prompt="Record the number of apartments at the property." sqref="C8"/>
    <dataValidation allowBlank="1" showInputMessage="1" showErrorMessage="1" prompt="Record the number of bedrooms at the property.  For example, a property with (3) two-bedroom and( 4) three-bedroom apartments would have eighteen bedrooms." sqref="C9"/>
    <dataValidation type="list" allowBlank="1" showInputMessage="1" showErrorMessage="1" prompt="Select the heat fuel source.  Select the fuel source used by the majority of the apartments if more than one heat fuel source is provided." sqref="C11">
      <formula1>$B$62:$B$65</formula1>
    </dataValidation>
    <dataValidation type="list" allowBlank="1" showInputMessage="1" showErrorMessage="1" prompt="Select the stove fuel source. Select the stove fuel source used by the majority of the apartments if more than one stove fuel source is provided." sqref="C13">
      <formula1>$B$63:$B$64</formula1>
    </dataValidation>
    <dataValidation allowBlank="1" showInputMessage="1" showErrorMessage="1" prompt="Divide one month's electric costs by one month's electric usage in kWh to find the electricity rate." sqref="C17"/>
    <dataValidation allowBlank="1" showInputMessage="1" showErrorMessage="1" prompt="Divide one month's natural costs by one month's natural gas usage in therms to find the natural gas rate." sqref="C18"/>
    <dataValidation allowBlank="1" showInputMessage="1" showErrorMessage="1" prompt="Divide one month's oil costs by one month's oil usage in gallons to find the oil rate." sqref="C19"/>
    <dataValidation allowBlank="1" showInputMessage="1" showErrorMessage="1" prompt="Divide the water/ sewer costs for a month by the gallons used in that month. " sqref="C20"/>
    <dataValidation allowBlank="1" showInputMessage="1" showErrorMessage="1" prompt="Divide the irrigation meter costs for a month by the gallons used in that month. Use a summer month when the irrigation system is in use." sqref="C21"/>
    <dataValidation allowBlank="1" showInputMessage="1" showErrorMessage="1" prompt="Collect 12 months of data for the property. Data for centrally metered buildings is available from the owner. Data for tenant metered buildings is often available as aggreagate data from the utility company." sqref="B23:D23"/>
    <dataValidation allowBlank="1" showInputMessage="1" showErrorMessage="1" prompt="Energy auditor to complete regression of utility data to differentiate between baseload, heating and cooling uses per utility." sqref="C26:C32"/>
    <dataValidation allowBlank="1" showInputMessage="1" showErrorMessage="1" prompt="These values auto-populate from inputs throughout this sheet." sqref="B35:D35"/>
    <dataValidation allowBlank="1" showInputMessage="1" showErrorMessage="1" prompt="Record the gpf values from one of each bedroom type. If toilets have no markings calculate the tank volume to estimate the quantity of water used per flush. " sqref="F8:F9"/>
    <dataValidation allowBlank="1" showInputMessage="1" showErrorMessage="1" prompt="Use a calibrated water bag (http://www.amconservationgroup.com/categories/water-conservation-products/shower-faucet-flow-meter-bag/) to test water volume from kitchen and bathroom faucets in one of each bedroom type." sqref="F10:F11"/>
    <dataValidation allowBlank="1" showInputMessage="1" showErrorMessage="1" prompt="Ask property staff if the property staff has an irrigation system, if it is active and if there is a separate meter for irrigation." sqref="F14:F15"/>
    <dataValidation allowBlank="1" showInputMessage="1" showErrorMessage="1" prompt="Use a calibrated water bag (http://www.amconservationgroup.com/categories/water-conservation-products/shower-faucet-flow-meter-bag/) to test water volume from the showerheads in one of each bedroom type." sqref="F12:F13"/>
    <dataValidation allowBlank="1" showInputMessage="1" showErrorMessage="1" prompt="Use the Energy Star Lighting Savings Calculator found here: (https://www.energystar.gov/products/lighting_fans/light_bulbs/learn_about_led_bulbs) to estimate savings." sqref="F16:F21"/>
    <dataValidation allowBlank="1" showInputMessage="1" showErrorMessage="1" prompt="Collect equipment age from appliance or by researching the model number to determine the age." sqref="F22:F25"/>
    <dataValidation allowBlank="1" showInputMessage="1" showErrorMessage="1" prompt="Determine if vending machines have energy misers (small black boxes with a cord connected to the vending machine's power supply) installed to reduce energy use by dimming or turning off lights when not in use." sqref="F26:F27"/>
    <dataValidation allowBlank="1" showInputMessage="1" showErrorMessage="1" prompt="Ask property staff for the age of the equipment. Consult ASHRAE expected life expectancy charts to determine when replacement may be recommended. Promote the use of ECM motors to reduce energy use. Is that too much information?" sqref="F28:F29"/>
    <dataValidation allowBlank="1" showInputMessage="1" showErrorMessage="1" prompt="Visually verify (and measure depth of) insulation is installed in attics or ask property staff for as-built drawings to determine if under-slab insulation is in place. Do we need to this? How else will the inspector be able to determine the potential ener" sqref="F30:F31"/>
    <dataValidation allowBlank="1" showInputMessage="1" showErrorMessage="1" prompt="Visually verify insulation is installed in crawlspaces and basements or ask property staff for as-built drawings to determine if under-slab insulation is in place." sqref="F32:F33"/>
    <dataValidation allowBlank="1" showInputMessage="1" showErrorMessage="1" prompt="Use boroscope, infrared camera, as-built drawings and visual inspection to determine the value of insulation in exterior walls." sqref="F34:F35"/>
    <dataValidation allowBlank="1" showInputMessage="1" showErrorMessage="1" prompt="Windows that are no longer operable, are falling apart or warping should be replaced. " sqref="F36:F37"/>
    <dataValidation allowBlank="1" showInputMessage="1" showErrorMessage="1" prompt="Ask property staff about the age of the heating equipment. Consult with a product representative to determine the efficiency of an appropriate replacement." sqref="F38:F39"/>
    <dataValidation allowBlank="1" showInputMessage="1" showErrorMessage="1" prompt="This is applicable if a MEP engineer is on the project team and has a working knowledge of the controls." sqref="F40:F41"/>
    <dataValidation allowBlank="1" showInputMessage="1" showErrorMessage="1" prompt="SEER values can be found on the yellow 'Energy Guide' stickers on the condensing units or in manufacturer's literature." sqref="F42:F45"/>
    <dataValidation allowBlank="1" showInputMessage="1" showErrorMessage="1" prompt="Efficiency values can be found in manufacturer's literature." sqref="F46:F47"/>
    <dataValidation allowBlank="1" showInputMessage="1" showErrorMessage="1" prompt="Test exhaust flow rates in 5% of apartment bathrooms if auditor is conduction assessment." sqref="F50:F51"/>
    <dataValidation allowBlank="1" showInputMessage="1" showErrorMessage="1" prompt="Ask property staff about ventilation equipment in use. Record manufacturer and model numbers for equipment." sqref="F48:F49"/>
    <dataValidation allowBlank="1" showInputMessage="1" showErrorMessage="1" prompt="A combined heat and power system (CHP) may be appropriate if the property meets conditions listed at: https://www.epa.gov/chp/my-facility-good-candidate-chp   " sqref="F52:F53"/>
    <dataValidation allowBlank="1" showInputMessage="1" showErrorMessage="1" prompt="A solar thermal system may be appropriate if there is a high hot water demand during daylight hours and there is room on the property for inside storage tanks/ heat exchangers and suitable rooftop or ground space for solar thermal panels." sqref="F54:F55"/>
  </dataValidations>
  <pageMargins left="0.7" right="0.7" top="0.75" bottom="0.75" header="0.3" footer="0.3"/>
  <pageSetup paperSize="5" scale="50" orientation="landscape" horizontalDpi="4294967292" verticalDpi="429496729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B1:FX1229"/>
  <sheetViews>
    <sheetView zoomScaleNormal="100" workbookViewId="0">
      <selection activeCell="J110" sqref="J110"/>
    </sheetView>
  </sheetViews>
  <sheetFormatPr defaultColWidth="8.875" defaultRowHeight="15.75" outlineLevelCol="1"/>
  <cols>
    <col min="1" max="1" width="1.625" style="68" customWidth="1"/>
    <col min="2" max="2" width="28.625" style="68" customWidth="1"/>
    <col min="3" max="5" width="18.625" style="68" customWidth="1"/>
    <col min="6" max="6" width="21.625" style="68" bestFit="1" customWidth="1"/>
    <col min="7" max="7" width="24.375" style="68" bestFit="1" customWidth="1"/>
    <col min="8" max="8" width="18.625" style="68" customWidth="1"/>
    <col min="9" max="9" width="13.625" style="68" customWidth="1"/>
    <col min="10" max="10" width="18.625" style="71" customWidth="1"/>
    <col min="11" max="11" width="12.875" style="68" customWidth="1"/>
    <col min="12" max="12" width="16.875" style="68" customWidth="1"/>
    <col min="13" max="14" width="19.5" style="68" customWidth="1"/>
    <col min="15" max="15" width="12.5" style="68" customWidth="1"/>
    <col min="16" max="17" width="11.5" style="68" hidden="1" customWidth="1"/>
    <col min="18" max="19" width="11.125" style="68" hidden="1" customWidth="1"/>
    <col min="20" max="20" width="13.125" style="69" hidden="1" customWidth="1"/>
    <col min="21" max="21" width="14.125" style="69" hidden="1" customWidth="1"/>
    <col min="22" max="22" width="9" style="90" hidden="1" customWidth="1"/>
    <col min="23" max="24" width="12.625" style="70" hidden="1" customWidth="1"/>
    <col min="25" max="26" width="12.625" style="68" hidden="1" customWidth="1"/>
    <col min="27" max="27" width="8.875" style="68" hidden="1" customWidth="1"/>
    <col min="28" max="28" width="26.5" style="68" hidden="1" customWidth="1"/>
    <col min="29" max="29" width="11.375" style="68" hidden="1" customWidth="1"/>
    <col min="30" max="38" width="9.375" style="68" hidden="1" customWidth="1"/>
    <col min="39" max="39" width="10.125" style="68" hidden="1" customWidth="1"/>
    <col min="40" max="47" width="9.375" style="68" hidden="1" customWidth="1" outlineLevel="1"/>
    <col min="48" max="48" width="9.875" style="68" hidden="1" customWidth="1" outlineLevel="1"/>
    <col min="49" max="49" width="9.375" style="68" hidden="1" customWidth="1" outlineLevel="1"/>
    <col min="50" max="53" width="7.125" style="68" hidden="1" customWidth="1" outlineLevel="1"/>
    <col min="54" max="54" width="9.625" style="68" hidden="1" customWidth="1" outlineLevel="1"/>
    <col min="55" max="59" width="7.125" style="68" hidden="1" customWidth="1" outlineLevel="1"/>
    <col min="60" max="60" width="8.125" style="70" hidden="1" customWidth="1" collapsed="1"/>
    <col min="61" max="61" width="17.375" style="70" hidden="1" customWidth="1"/>
    <col min="62" max="62" width="11.5" style="68" customWidth="1"/>
    <col min="63" max="16384" width="8.875" style="68"/>
  </cols>
  <sheetData>
    <row r="1" spans="2:61" s="94" customFormat="1">
      <c r="B1" s="92" t="s">
        <v>443</v>
      </c>
      <c r="D1" s="92"/>
      <c r="E1" s="207"/>
      <c r="H1" s="208"/>
      <c r="I1" s="208"/>
      <c r="K1" s="208"/>
      <c r="L1" s="208"/>
    </row>
    <row r="2" spans="2:61" s="94" customFormat="1">
      <c r="B2" s="93" t="s">
        <v>169</v>
      </c>
      <c r="E2" s="207"/>
      <c r="H2" s="208"/>
      <c r="I2" s="208"/>
      <c r="K2" s="208"/>
      <c r="L2" s="208"/>
    </row>
    <row r="3" spans="2:61">
      <c r="B3" s="95" t="s">
        <v>170</v>
      </c>
      <c r="J3" s="68"/>
      <c r="K3" s="71"/>
      <c r="T3" s="68"/>
      <c r="V3" s="69"/>
      <c r="W3" s="90"/>
      <c r="Y3" s="70"/>
      <c r="BH3" s="68"/>
      <c r="BI3" s="68"/>
    </row>
    <row r="4" spans="2:61">
      <c r="B4" s="96"/>
      <c r="C4" s="96"/>
      <c r="D4" s="96"/>
      <c r="E4" s="96"/>
      <c r="F4" s="96"/>
      <c r="G4" s="96"/>
      <c r="H4" s="96"/>
      <c r="I4" s="96"/>
      <c r="J4" s="68"/>
      <c r="K4" s="71"/>
      <c r="T4" s="68"/>
      <c r="V4" s="69"/>
      <c r="W4" s="90"/>
      <c r="Y4" s="70"/>
      <c r="BH4" s="68"/>
      <c r="BI4" s="68"/>
    </row>
    <row r="5" spans="2:61" ht="16.5" thickBot="1">
      <c r="B5" s="173" t="s">
        <v>282</v>
      </c>
      <c r="C5" s="173"/>
      <c r="D5" s="173"/>
      <c r="F5" s="97" t="s">
        <v>283</v>
      </c>
      <c r="G5" s="90"/>
      <c r="H5" s="98"/>
      <c r="I5" s="90"/>
      <c r="J5" s="68"/>
      <c r="K5" s="71"/>
      <c r="L5" s="690"/>
      <c r="M5" s="690"/>
      <c r="N5" s="690"/>
      <c r="O5" s="690"/>
      <c r="T5" s="68"/>
      <c r="U5" s="68"/>
      <c r="V5" s="68"/>
      <c r="W5" s="68"/>
      <c r="Y5" s="70"/>
      <c r="BH5" s="68"/>
      <c r="BI5" s="68"/>
    </row>
    <row r="6" spans="2:61" ht="15" customHeight="1">
      <c r="B6" s="99" t="s">
        <v>284</v>
      </c>
      <c r="C6" s="691">
        <v>25</v>
      </c>
      <c r="D6" s="692"/>
      <c r="E6" s="100"/>
      <c r="F6" s="741" t="s">
        <v>435</v>
      </c>
      <c r="G6" s="742"/>
      <c r="H6" s="209">
        <f>N87</f>
        <v>0</v>
      </c>
      <c r="I6" s="90"/>
      <c r="J6" s="68"/>
      <c r="K6" s="71"/>
      <c r="L6" s="89"/>
      <c r="M6" s="101"/>
      <c r="N6" s="101"/>
      <c r="O6" s="89"/>
      <c r="T6" s="68"/>
      <c r="U6" s="68"/>
      <c r="V6" s="68"/>
      <c r="W6" s="68"/>
      <c r="Y6" s="70"/>
      <c r="BH6" s="68"/>
      <c r="BI6" s="68"/>
    </row>
    <row r="7" spans="2:61" ht="15" customHeight="1">
      <c r="B7" s="102" t="s">
        <v>286</v>
      </c>
      <c r="C7" s="693">
        <v>0.03</v>
      </c>
      <c r="D7" s="694"/>
      <c r="E7" s="100"/>
      <c r="F7" s="743" t="s">
        <v>333</v>
      </c>
      <c r="G7" s="744"/>
      <c r="H7" s="184"/>
      <c r="I7" s="90"/>
      <c r="J7" s="68"/>
      <c r="K7" s="71"/>
      <c r="L7" s="103"/>
      <c r="M7" s="104"/>
      <c r="N7" s="104"/>
      <c r="O7" s="105"/>
      <c r="T7" s="68"/>
      <c r="U7" s="68"/>
      <c r="V7" s="68"/>
      <c r="W7" s="68"/>
      <c r="Y7" s="70"/>
      <c r="BH7" s="68"/>
      <c r="BI7" s="68"/>
    </row>
    <row r="8" spans="2:61" ht="15" customHeight="1">
      <c r="B8" s="106"/>
      <c r="C8" s="107" t="s">
        <v>288</v>
      </c>
      <c r="D8" s="108" t="s">
        <v>289</v>
      </c>
      <c r="F8" s="743" t="s">
        <v>359</v>
      </c>
      <c r="G8" s="744"/>
      <c r="H8" s="210">
        <f>N88</f>
        <v>0</v>
      </c>
      <c r="I8" s="90"/>
      <c r="J8" s="68"/>
      <c r="K8" s="71"/>
      <c r="L8" s="103"/>
      <c r="M8" s="104"/>
      <c r="N8" s="104"/>
      <c r="O8" s="109"/>
      <c r="T8" s="68"/>
      <c r="U8" s="68"/>
      <c r="V8" s="68"/>
      <c r="W8" s="68"/>
      <c r="Y8" s="70"/>
      <c r="BH8" s="68"/>
      <c r="BI8" s="68"/>
    </row>
    <row r="9" spans="2:61" ht="15" customHeight="1">
      <c r="B9" s="110" t="s">
        <v>291</v>
      </c>
      <c r="C9" s="185">
        <v>0.05</v>
      </c>
      <c r="D9" s="111">
        <f>C9-C7</f>
        <v>2.0000000000000004E-2</v>
      </c>
      <c r="F9" s="743" t="s">
        <v>371</v>
      </c>
      <c r="G9" s="744"/>
      <c r="H9" s="211">
        <f>N47-N89</f>
        <v>0</v>
      </c>
      <c r="I9" s="90"/>
      <c r="J9" s="68"/>
      <c r="K9" s="71"/>
      <c r="L9" s="103"/>
      <c r="M9" s="104"/>
      <c r="N9" s="104"/>
      <c r="O9" s="109"/>
      <c r="T9" s="68"/>
      <c r="U9" s="68"/>
      <c r="V9" s="68"/>
      <c r="W9" s="68"/>
      <c r="Y9" s="70"/>
      <c r="BH9" s="68"/>
      <c r="BI9" s="68"/>
    </row>
    <row r="10" spans="2:61" ht="15" customHeight="1" thickBot="1">
      <c r="B10" s="112" t="s">
        <v>292</v>
      </c>
      <c r="C10" s="186">
        <v>0.03</v>
      </c>
      <c r="D10" s="113">
        <f>C10-C7</f>
        <v>0</v>
      </c>
      <c r="F10" s="686" t="s">
        <v>434</v>
      </c>
      <c r="G10" s="687"/>
      <c r="H10" s="206">
        <f>H28-N86</f>
        <v>0</v>
      </c>
      <c r="I10" s="90"/>
      <c r="J10" s="68"/>
      <c r="K10" s="71"/>
      <c r="L10" s="103"/>
      <c r="M10" s="104"/>
      <c r="N10" s="104"/>
      <c r="O10" s="109"/>
      <c r="T10" s="68"/>
      <c r="U10" s="68"/>
      <c r="V10" s="68"/>
      <c r="W10" s="68"/>
      <c r="Y10" s="70"/>
      <c r="BH10" s="68"/>
      <c r="BI10" s="68"/>
    </row>
    <row r="11" spans="2:61" s="164" customFormat="1" ht="15" customHeight="1">
      <c r="B11" s="212"/>
      <c r="C11" s="220"/>
      <c r="D11" s="213"/>
      <c r="F11" s="124"/>
      <c r="G11" s="124"/>
      <c r="H11" s="214"/>
      <c r="I11" s="215"/>
      <c r="K11" s="216"/>
      <c r="L11" s="103"/>
      <c r="M11" s="104"/>
      <c r="N11" s="104"/>
      <c r="O11" s="109"/>
      <c r="X11" s="217"/>
      <c r="Y11" s="217"/>
    </row>
    <row r="12" spans="2:61" ht="32.25" thickBot="1">
      <c r="B12" s="68" t="s">
        <v>330</v>
      </c>
      <c r="D12" s="114"/>
      <c r="F12" s="90"/>
      <c r="G12" s="90"/>
      <c r="H12" s="115" t="s">
        <v>360</v>
      </c>
      <c r="I12" s="115" t="s">
        <v>361</v>
      </c>
      <c r="J12" s="68"/>
      <c r="K12" s="71"/>
      <c r="L12" s="103"/>
      <c r="M12" s="104"/>
      <c r="N12" s="104"/>
      <c r="O12" s="109"/>
      <c r="T12" s="68"/>
      <c r="U12" s="68"/>
      <c r="V12" s="68"/>
      <c r="W12" s="68"/>
      <c r="Y12" s="70"/>
      <c r="BH12" s="68"/>
      <c r="BI12" s="68"/>
    </row>
    <row r="13" spans="2:61" ht="15" customHeight="1">
      <c r="B13" s="117" t="s">
        <v>433</v>
      </c>
      <c r="C13" s="187"/>
      <c r="D13" s="114"/>
      <c r="F13" s="741" t="s">
        <v>293</v>
      </c>
      <c r="G13" s="742"/>
      <c r="H13" s="218" t="str">
        <f>I92</f>
        <v>∞</v>
      </c>
      <c r="I13" s="116" t="str">
        <f>I93</f>
        <v>∞</v>
      </c>
      <c r="J13" s="68"/>
      <c r="K13" s="71"/>
      <c r="L13" s="103"/>
      <c r="M13" s="104"/>
      <c r="N13" s="104"/>
      <c r="O13" s="109"/>
      <c r="Q13" s="72"/>
      <c r="T13" s="68"/>
      <c r="U13" s="68"/>
      <c r="V13" s="68"/>
      <c r="W13" s="68"/>
      <c r="Y13" s="70"/>
      <c r="BH13" s="68"/>
      <c r="BI13" s="68"/>
    </row>
    <row r="14" spans="2:61" s="72" customFormat="1" ht="16.5" thickBot="1">
      <c r="B14" s="122" t="s">
        <v>328</v>
      </c>
      <c r="C14" s="190"/>
      <c r="D14" s="118"/>
      <c r="F14" s="686" t="s">
        <v>294</v>
      </c>
      <c r="G14" s="687"/>
      <c r="H14" s="219" t="str">
        <f>I94</f>
        <v>0</v>
      </c>
      <c r="I14" s="183" t="str">
        <f>I95</f>
        <v>0</v>
      </c>
      <c r="L14" s="103"/>
      <c r="M14" s="104"/>
      <c r="N14" s="104"/>
      <c r="O14" s="109"/>
      <c r="Q14" s="119"/>
      <c r="V14" s="120"/>
      <c r="W14" s="121"/>
      <c r="X14" s="70"/>
      <c r="Y14" s="70"/>
    </row>
    <row r="15" spans="2:61" s="72" customFormat="1" ht="16.5" thickBot="1">
      <c r="B15" s="123" t="s">
        <v>329</v>
      </c>
      <c r="C15" s="188"/>
      <c r="D15" s="118"/>
      <c r="F15" s="182"/>
      <c r="G15" s="182"/>
      <c r="H15" s="125"/>
      <c r="I15" s="125"/>
      <c r="L15" s="103"/>
      <c r="M15" s="104"/>
      <c r="N15" s="104"/>
      <c r="O15" s="109"/>
      <c r="Q15" s="119"/>
      <c r="V15" s="120"/>
      <c r="W15" s="121"/>
      <c r="X15" s="70"/>
      <c r="Y15" s="70"/>
    </row>
    <row r="16" spans="2:61">
      <c r="BH16" s="68"/>
      <c r="BI16" s="68"/>
    </row>
    <row r="17" spans="2:61" ht="16.5" hidden="1" thickBot="1">
      <c r="B17" s="683" t="s">
        <v>295</v>
      </c>
      <c r="C17" s="684"/>
      <c r="D17" s="684"/>
      <c r="E17" s="684"/>
      <c r="F17" s="684"/>
      <c r="G17" s="684"/>
      <c r="H17" s="684"/>
      <c r="I17" s="684"/>
      <c r="J17" s="684"/>
      <c r="K17" s="684"/>
      <c r="L17" s="684"/>
      <c r="M17" s="684"/>
      <c r="N17" s="685"/>
      <c r="O17" s="89"/>
      <c r="P17" s="89"/>
      <c r="Q17" s="89"/>
      <c r="R17" s="89"/>
    </row>
    <row r="18" spans="2:61" ht="47.25" hidden="1">
      <c r="B18" s="126" t="s">
        <v>296</v>
      </c>
      <c r="C18" s="174" t="s">
        <v>297</v>
      </c>
      <c r="D18" s="695" t="s">
        <v>3</v>
      </c>
      <c r="E18" s="696"/>
      <c r="F18" s="696"/>
      <c r="G18" s="697"/>
      <c r="H18" s="127" t="s">
        <v>298</v>
      </c>
      <c r="I18" s="128" t="s">
        <v>299</v>
      </c>
      <c r="J18" s="127" t="s">
        <v>300</v>
      </c>
      <c r="K18" s="127" t="s">
        <v>301</v>
      </c>
      <c r="L18" s="128" t="s">
        <v>302</v>
      </c>
      <c r="M18" s="128" t="s">
        <v>303</v>
      </c>
      <c r="N18" s="129" t="s">
        <v>336</v>
      </c>
      <c r="O18" s="89"/>
      <c r="P18" s="130" t="s">
        <v>304</v>
      </c>
      <c r="Q18" s="130" t="s">
        <v>305</v>
      </c>
      <c r="R18" s="130" t="s">
        <v>306</v>
      </c>
      <c r="S18" s="130" t="s">
        <v>307</v>
      </c>
      <c r="T18" s="131" t="s">
        <v>308</v>
      </c>
      <c r="U18" s="132" t="s">
        <v>309</v>
      </c>
      <c r="W18" s="176" t="s">
        <v>310</v>
      </c>
      <c r="X18" s="176" t="s">
        <v>311</v>
      </c>
      <c r="Y18" s="681" t="s">
        <v>312</v>
      </c>
      <c r="Z18" s="682"/>
      <c r="AB18" s="221" t="s">
        <v>334</v>
      </c>
      <c r="AC18" s="221">
        <v>0</v>
      </c>
      <c r="AD18" s="222">
        <v>1</v>
      </c>
      <c r="AE18" s="222">
        <v>2</v>
      </c>
      <c r="AF18" s="222">
        <v>3</v>
      </c>
      <c r="AG18" s="222">
        <v>4</v>
      </c>
      <c r="AH18" s="222">
        <v>5</v>
      </c>
      <c r="AI18" s="222">
        <v>6</v>
      </c>
      <c r="AJ18" s="222">
        <v>7</v>
      </c>
      <c r="AK18" s="222">
        <v>8</v>
      </c>
      <c r="AL18" s="222">
        <v>9</v>
      </c>
      <c r="AM18" s="222">
        <v>10</v>
      </c>
      <c r="AN18" s="222">
        <v>11</v>
      </c>
      <c r="AO18" s="222">
        <v>12</v>
      </c>
      <c r="AP18" s="222">
        <v>13</v>
      </c>
      <c r="AQ18" s="222">
        <v>14</v>
      </c>
      <c r="AR18" s="222">
        <v>15</v>
      </c>
      <c r="AS18" s="222">
        <v>16</v>
      </c>
      <c r="AT18" s="222">
        <v>17</v>
      </c>
      <c r="AU18" s="222">
        <v>18</v>
      </c>
      <c r="AV18" s="222">
        <v>19</v>
      </c>
      <c r="AW18" s="222">
        <v>20</v>
      </c>
      <c r="AX18" s="222">
        <v>21</v>
      </c>
      <c r="AY18" s="222">
        <v>22</v>
      </c>
      <c r="AZ18" s="222">
        <v>23</v>
      </c>
      <c r="BA18" s="222">
        <v>24</v>
      </c>
      <c r="BB18" s="222">
        <v>25</v>
      </c>
      <c r="BC18" s="222">
        <v>26</v>
      </c>
      <c r="BD18" s="222">
        <v>27</v>
      </c>
      <c r="BE18" s="222">
        <v>28</v>
      </c>
      <c r="BF18" s="222">
        <v>29</v>
      </c>
      <c r="BG18" s="223">
        <v>30</v>
      </c>
      <c r="BH18" s="224" t="s">
        <v>335</v>
      </c>
      <c r="BI18" s="225" t="s">
        <v>337</v>
      </c>
    </row>
    <row r="19" spans="2:61" s="227" customFormat="1" hidden="1">
      <c r="B19" s="698" t="s">
        <v>313</v>
      </c>
      <c r="C19" s="699"/>
      <c r="D19" s="699"/>
      <c r="E19" s="699"/>
      <c r="F19" s="699"/>
      <c r="G19" s="699"/>
      <c r="H19" s="699"/>
      <c r="I19" s="699"/>
      <c r="J19" s="699"/>
      <c r="K19" s="699"/>
      <c r="L19" s="699"/>
      <c r="M19" s="699"/>
      <c r="N19" s="700"/>
      <c r="O19" s="226"/>
      <c r="P19" s="226"/>
      <c r="Q19" s="226"/>
      <c r="R19" s="226"/>
      <c r="T19" s="228"/>
      <c r="V19" s="229"/>
      <c r="W19" s="230"/>
      <c r="X19" s="230"/>
      <c r="AB19" s="231"/>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3"/>
      <c r="BH19" s="234"/>
      <c r="BI19" s="235"/>
    </row>
    <row r="20" spans="2:61" s="249" customFormat="1" hidden="1">
      <c r="B20" s="236" t="s">
        <v>338</v>
      </c>
      <c r="C20" s="237" t="s">
        <v>339</v>
      </c>
      <c r="D20" s="688"/>
      <c r="E20" s="688"/>
      <c r="F20" s="688"/>
      <c r="G20" s="689"/>
      <c r="H20" s="238"/>
      <c r="I20" s="239">
        <v>0</v>
      </c>
      <c r="J20" s="240"/>
      <c r="K20" s="241">
        <f>IF(J20=0,0,_xlfn.CEILING.PRECISE(([1]Inputs!$F$1+IF(I20=0,0,-I20+1))/J20))</f>
        <v>0</v>
      </c>
      <c r="L20" s="242">
        <v>0</v>
      </c>
      <c r="M20" s="243">
        <f>H20*K20</f>
        <v>0</v>
      </c>
      <c r="N20" s="244" t="e">
        <f>U20</f>
        <v>#REF!</v>
      </c>
      <c r="O20" s="245"/>
      <c r="P20" s="246" t="e">
        <f>((1+E_rate)*(1+L20))</f>
        <v>#REF!</v>
      </c>
      <c r="Q20" s="246" t="e">
        <f>$P20/(1+D_rate)</f>
        <v>#REF!</v>
      </c>
      <c r="R20" s="246" t="e">
        <f>$Q20^J20</f>
        <v>#REF!</v>
      </c>
      <c r="S20" s="246" t="e">
        <f>IF(R20=1,$K20,(1-R20^$K20)/(1-R20))</f>
        <v>#REF!</v>
      </c>
      <c r="T20" s="246" t="e">
        <f>Q20^I20</f>
        <v>#REF!</v>
      </c>
      <c r="U20" s="247" t="e">
        <f>IF(S20&gt;0,$H20*S20*T20,0)</f>
        <v>#REF!</v>
      </c>
      <c r="V20" s="229"/>
      <c r="W20" s="248"/>
      <c r="X20" s="230"/>
      <c r="AB20" s="250" t="str">
        <f>B20</f>
        <v>Replacement</v>
      </c>
      <c r="AC20" s="247" t="e">
        <f t="shared" ref="AC20:AL24" si="0">IF(OR(AC$18&gt;=Life_Cycle_Term,$J20=0),0,(IF(OR(MOD(AC$18,$J20)=0,$J20=1),$H20*($P20^AC$18),0)))</f>
        <v>#REF!</v>
      </c>
      <c r="AD20" s="247" t="e">
        <f t="shared" si="0"/>
        <v>#REF!</v>
      </c>
      <c r="AE20" s="247" t="e">
        <f t="shared" si="0"/>
        <v>#REF!</v>
      </c>
      <c r="AF20" s="247" t="e">
        <f t="shared" si="0"/>
        <v>#REF!</v>
      </c>
      <c r="AG20" s="247" t="e">
        <f t="shared" si="0"/>
        <v>#REF!</v>
      </c>
      <c r="AH20" s="247" t="e">
        <f t="shared" si="0"/>
        <v>#REF!</v>
      </c>
      <c r="AI20" s="247" t="e">
        <f t="shared" si="0"/>
        <v>#REF!</v>
      </c>
      <c r="AJ20" s="247" t="e">
        <f t="shared" si="0"/>
        <v>#REF!</v>
      </c>
      <c r="AK20" s="247" t="e">
        <f t="shared" si="0"/>
        <v>#REF!</v>
      </c>
      <c r="AL20" s="247" t="e">
        <f t="shared" si="0"/>
        <v>#REF!</v>
      </c>
      <c r="AM20" s="247" t="e">
        <f t="shared" ref="AM20:AV24" si="1">IF(OR(AM$18&gt;=Life_Cycle_Term,$J20=0),0,(IF(OR(MOD(AM$18,$J20)=0,$J20=1),$H20*($P20^AM$18),0)))</f>
        <v>#REF!</v>
      </c>
      <c r="AN20" s="247" t="e">
        <f t="shared" si="1"/>
        <v>#REF!</v>
      </c>
      <c r="AO20" s="247" t="e">
        <f t="shared" si="1"/>
        <v>#REF!</v>
      </c>
      <c r="AP20" s="247" t="e">
        <f t="shared" si="1"/>
        <v>#REF!</v>
      </c>
      <c r="AQ20" s="247" t="e">
        <f t="shared" si="1"/>
        <v>#REF!</v>
      </c>
      <c r="AR20" s="247" t="e">
        <f t="shared" si="1"/>
        <v>#REF!</v>
      </c>
      <c r="AS20" s="247" t="e">
        <f t="shared" si="1"/>
        <v>#REF!</v>
      </c>
      <c r="AT20" s="247" t="e">
        <f t="shared" si="1"/>
        <v>#REF!</v>
      </c>
      <c r="AU20" s="247" t="e">
        <f t="shared" si="1"/>
        <v>#REF!</v>
      </c>
      <c r="AV20" s="247" t="e">
        <f t="shared" si="1"/>
        <v>#REF!</v>
      </c>
      <c r="AW20" s="247" t="e">
        <f t="shared" ref="AW20:BG24" si="2">IF(OR(AW$18&gt;=Life_Cycle_Term,$J20=0),0,(IF(OR(MOD(AW$18,$J20)=0,$J20=1),$H20*($P20^AW$18),0)))</f>
        <v>#REF!</v>
      </c>
      <c r="AX20" s="247" t="e">
        <f t="shared" si="2"/>
        <v>#REF!</v>
      </c>
      <c r="AY20" s="247" t="e">
        <f t="shared" si="2"/>
        <v>#REF!</v>
      </c>
      <c r="AZ20" s="247" t="e">
        <f t="shared" si="2"/>
        <v>#REF!</v>
      </c>
      <c r="BA20" s="247" t="e">
        <f t="shared" si="2"/>
        <v>#REF!</v>
      </c>
      <c r="BB20" s="247" t="e">
        <f t="shared" si="2"/>
        <v>#REF!</v>
      </c>
      <c r="BC20" s="247" t="e">
        <f t="shared" si="2"/>
        <v>#REF!</v>
      </c>
      <c r="BD20" s="247" t="e">
        <f t="shared" si="2"/>
        <v>#REF!</v>
      </c>
      <c r="BE20" s="247" t="e">
        <f t="shared" si="2"/>
        <v>#REF!</v>
      </c>
      <c r="BF20" s="247" t="e">
        <f t="shared" si="2"/>
        <v>#REF!</v>
      </c>
      <c r="BG20" s="251" t="e">
        <f t="shared" si="2"/>
        <v>#REF!</v>
      </c>
      <c r="BH20" s="234">
        <f>IF(H20=0,K20,COUNTIF(AC20:BG20,"&lt;&gt;0"))</f>
        <v>0</v>
      </c>
      <c r="BI20" s="244" t="e">
        <f t="shared" ref="BI20:BI26" si="3">SUM(AC20:BG20)</f>
        <v>#REF!</v>
      </c>
    </row>
    <row r="21" spans="2:61" s="249" customFormat="1" hidden="1">
      <c r="B21" s="236" t="s">
        <v>338</v>
      </c>
      <c r="C21" s="237" t="s">
        <v>340</v>
      </c>
      <c r="D21" s="688"/>
      <c r="E21" s="688"/>
      <c r="F21" s="688"/>
      <c r="G21" s="689"/>
      <c r="H21" s="238"/>
      <c r="I21" s="239">
        <v>0</v>
      </c>
      <c r="J21" s="240"/>
      <c r="K21" s="241">
        <f>IF(J21=0,0,_xlfn.CEILING.PRECISE(([1]Inputs!$F$1+IF(I21=0,0,-I21+1))/J21))</f>
        <v>0</v>
      </c>
      <c r="L21" s="242">
        <v>0</v>
      </c>
      <c r="M21" s="243">
        <f>H21*K21</f>
        <v>0</v>
      </c>
      <c r="N21" s="244" t="e">
        <f t="shared" ref="N21:N39" si="4">U21</f>
        <v>#REF!</v>
      </c>
      <c r="O21" s="245"/>
      <c r="P21" s="246" t="e">
        <f>((1+E_rate)*(1+L21))</f>
        <v>#REF!</v>
      </c>
      <c r="Q21" s="246" t="e">
        <f>$P21/(1+D_rate)</f>
        <v>#REF!</v>
      </c>
      <c r="R21" s="246" t="e">
        <f>$Q21^J21</f>
        <v>#REF!</v>
      </c>
      <c r="S21" s="246" t="e">
        <f>IF(R21=1,$K21,(1-R21^$K21)/(1-R21))</f>
        <v>#REF!</v>
      </c>
      <c r="T21" s="246" t="e">
        <f t="shared" ref="T21:T43" si="5">Q21^I21</f>
        <v>#REF!</v>
      </c>
      <c r="U21" s="247" t="e">
        <f t="shared" ref="U21:U42" si="6">IF(S21&gt;0,$H21*S21*T21,0)</f>
        <v>#REF!</v>
      </c>
      <c r="V21" s="229"/>
      <c r="W21" s="248"/>
      <c r="X21" s="230"/>
      <c r="AB21" s="250" t="str">
        <f>B21</f>
        <v>Replacement</v>
      </c>
      <c r="AC21" s="247" t="e">
        <f t="shared" si="0"/>
        <v>#REF!</v>
      </c>
      <c r="AD21" s="247" t="e">
        <f t="shared" si="0"/>
        <v>#REF!</v>
      </c>
      <c r="AE21" s="247" t="e">
        <f t="shared" si="0"/>
        <v>#REF!</v>
      </c>
      <c r="AF21" s="247" t="e">
        <f t="shared" si="0"/>
        <v>#REF!</v>
      </c>
      <c r="AG21" s="247" t="e">
        <f t="shared" si="0"/>
        <v>#REF!</v>
      </c>
      <c r="AH21" s="247" t="e">
        <f t="shared" si="0"/>
        <v>#REF!</v>
      </c>
      <c r="AI21" s="247" t="e">
        <f t="shared" si="0"/>
        <v>#REF!</v>
      </c>
      <c r="AJ21" s="247" t="e">
        <f t="shared" si="0"/>
        <v>#REF!</v>
      </c>
      <c r="AK21" s="247" t="e">
        <f t="shared" si="0"/>
        <v>#REF!</v>
      </c>
      <c r="AL21" s="247" t="e">
        <f t="shared" si="0"/>
        <v>#REF!</v>
      </c>
      <c r="AM21" s="247" t="e">
        <f t="shared" si="1"/>
        <v>#REF!</v>
      </c>
      <c r="AN21" s="247" t="e">
        <f t="shared" si="1"/>
        <v>#REF!</v>
      </c>
      <c r="AO21" s="247" t="e">
        <f t="shared" si="1"/>
        <v>#REF!</v>
      </c>
      <c r="AP21" s="247" t="e">
        <f t="shared" si="1"/>
        <v>#REF!</v>
      </c>
      <c r="AQ21" s="247" t="e">
        <f t="shared" si="1"/>
        <v>#REF!</v>
      </c>
      <c r="AR21" s="247" t="e">
        <f t="shared" si="1"/>
        <v>#REF!</v>
      </c>
      <c r="AS21" s="247" t="e">
        <f t="shared" si="1"/>
        <v>#REF!</v>
      </c>
      <c r="AT21" s="247" t="e">
        <f t="shared" si="1"/>
        <v>#REF!</v>
      </c>
      <c r="AU21" s="247" t="e">
        <f t="shared" si="1"/>
        <v>#REF!</v>
      </c>
      <c r="AV21" s="247" t="e">
        <f t="shared" si="1"/>
        <v>#REF!</v>
      </c>
      <c r="AW21" s="247" t="e">
        <f t="shared" si="2"/>
        <v>#REF!</v>
      </c>
      <c r="AX21" s="247" t="e">
        <f t="shared" si="2"/>
        <v>#REF!</v>
      </c>
      <c r="AY21" s="247" t="e">
        <f t="shared" si="2"/>
        <v>#REF!</v>
      </c>
      <c r="AZ21" s="247" t="e">
        <f t="shared" si="2"/>
        <v>#REF!</v>
      </c>
      <c r="BA21" s="247" t="e">
        <f t="shared" si="2"/>
        <v>#REF!</v>
      </c>
      <c r="BB21" s="247" t="e">
        <f t="shared" si="2"/>
        <v>#REF!</v>
      </c>
      <c r="BC21" s="247" t="e">
        <f t="shared" si="2"/>
        <v>#REF!</v>
      </c>
      <c r="BD21" s="247" t="e">
        <f t="shared" si="2"/>
        <v>#REF!</v>
      </c>
      <c r="BE21" s="247" t="e">
        <f t="shared" si="2"/>
        <v>#REF!</v>
      </c>
      <c r="BF21" s="247" t="e">
        <f t="shared" si="2"/>
        <v>#REF!</v>
      </c>
      <c r="BG21" s="251" t="e">
        <f t="shared" si="2"/>
        <v>#REF!</v>
      </c>
      <c r="BH21" s="234">
        <f>IF(H21=0,K21,COUNTIF(AC21:BG21,"&lt;&gt;0"))</f>
        <v>0</v>
      </c>
      <c r="BI21" s="244" t="e">
        <f t="shared" si="3"/>
        <v>#REF!</v>
      </c>
    </row>
    <row r="22" spans="2:61" s="249" customFormat="1" hidden="1">
      <c r="B22" s="236" t="s">
        <v>338</v>
      </c>
      <c r="C22" s="237"/>
      <c r="D22" s="688"/>
      <c r="E22" s="688"/>
      <c r="F22" s="688"/>
      <c r="G22" s="689"/>
      <c r="H22" s="238"/>
      <c r="I22" s="239">
        <v>0</v>
      </c>
      <c r="J22" s="240"/>
      <c r="K22" s="241">
        <f>IF(J22=0,0,_xlfn.CEILING.PRECISE(([1]Inputs!$F$1+IF(I22=0,0,-I22+1))/J22))</f>
        <v>0</v>
      </c>
      <c r="L22" s="242">
        <v>0</v>
      </c>
      <c r="M22" s="243">
        <f>H22*K22</f>
        <v>0</v>
      </c>
      <c r="N22" s="244" t="e">
        <f t="shared" si="4"/>
        <v>#REF!</v>
      </c>
      <c r="O22" s="245"/>
      <c r="P22" s="246" t="e">
        <f>((1+E_rate)*(1+L22))</f>
        <v>#REF!</v>
      </c>
      <c r="Q22" s="246" t="e">
        <f>$P22/(1+D_rate)</f>
        <v>#REF!</v>
      </c>
      <c r="R22" s="246" t="e">
        <f>$Q22^J22</f>
        <v>#REF!</v>
      </c>
      <c r="S22" s="246" t="e">
        <f>IF(R22=1,$K22,(1-R22^$K22)/(1-R22))</f>
        <v>#REF!</v>
      </c>
      <c r="T22" s="246" t="e">
        <f t="shared" si="5"/>
        <v>#REF!</v>
      </c>
      <c r="U22" s="247" t="e">
        <f t="shared" si="6"/>
        <v>#REF!</v>
      </c>
      <c r="V22" s="229"/>
      <c r="W22" s="248"/>
      <c r="X22" s="230"/>
      <c r="AB22" s="250" t="str">
        <f>B22</f>
        <v>Replacement</v>
      </c>
      <c r="AC22" s="247" t="e">
        <f t="shared" si="0"/>
        <v>#REF!</v>
      </c>
      <c r="AD22" s="247" t="e">
        <f t="shared" si="0"/>
        <v>#REF!</v>
      </c>
      <c r="AE22" s="247" t="e">
        <f t="shared" si="0"/>
        <v>#REF!</v>
      </c>
      <c r="AF22" s="247" t="e">
        <f t="shared" si="0"/>
        <v>#REF!</v>
      </c>
      <c r="AG22" s="247" t="e">
        <f t="shared" si="0"/>
        <v>#REF!</v>
      </c>
      <c r="AH22" s="247" t="e">
        <f t="shared" si="0"/>
        <v>#REF!</v>
      </c>
      <c r="AI22" s="247" t="e">
        <f t="shared" si="0"/>
        <v>#REF!</v>
      </c>
      <c r="AJ22" s="247" t="e">
        <f t="shared" si="0"/>
        <v>#REF!</v>
      </c>
      <c r="AK22" s="247" t="e">
        <f t="shared" si="0"/>
        <v>#REF!</v>
      </c>
      <c r="AL22" s="247" t="e">
        <f t="shared" si="0"/>
        <v>#REF!</v>
      </c>
      <c r="AM22" s="247" t="e">
        <f t="shared" si="1"/>
        <v>#REF!</v>
      </c>
      <c r="AN22" s="247" t="e">
        <f t="shared" si="1"/>
        <v>#REF!</v>
      </c>
      <c r="AO22" s="247" t="e">
        <f t="shared" si="1"/>
        <v>#REF!</v>
      </c>
      <c r="AP22" s="247" t="e">
        <f t="shared" si="1"/>
        <v>#REF!</v>
      </c>
      <c r="AQ22" s="247" t="e">
        <f t="shared" si="1"/>
        <v>#REF!</v>
      </c>
      <c r="AR22" s="247" t="e">
        <f t="shared" si="1"/>
        <v>#REF!</v>
      </c>
      <c r="AS22" s="247" t="e">
        <f t="shared" si="1"/>
        <v>#REF!</v>
      </c>
      <c r="AT22" s="247" t="e">
        <f t="shared" si="1"/>
        <v>#REF!</v>
      </c>
      <c r="AU22" s="247" t="e">
        <f t="shared" si="1"/>
        <v>#REF!</v>
      </c>
      <c r="AV22" s="247" t="e">
        <f t="shared" si="1"/>
        <v>#REF!</v>
      </c>
      <c r="AW22" s="247" t="e">
        <f t="shared" si="2"/>
        <v>#REF!</v>
      </c>
      <c r="AX22" s="247" t="e">
        <f t="shared" si="2"/>
        <v>#REF!</v>
      </c>
      <c r="AY22" s="247" t="e">
        <f t="shared" si="2"/>
        <v>#REF!</v>
      </c>
      <c r="AZ22" s="247" t="e">
        <f t="shared" si="2"/>
        <v>#REF!</v>
      </c>
      <c r="BA22" s="247" t="e">
        <f t="shared" si="2"/>
        <v>#REF!</v>
      </c>
      <c r="BB22" s="247" t="e">
        <f t="shared" si="2"/>
        <v>#REF!</v>
      </c>
      <c r="BC22" s="247" t="e">
        <f t="shared" si="2"/>
        <v>#REF!</v>
      </c>
      <c r="BD22" s="247" t="e">
        <f t="shared" si="2"/>
        <v>#REF!</v>
      </c>
      <c r="BE22" s="247" t="e">
        <f t="shared" si="2"/>
        <v>#REF!</v>
      </c>
      <c r="BF22" s="247" t="e">
        <f t="shared" si="2"/>
        <v>#REF!</v>
      </c>
      <c r="BG22" s="251" t="e">
        <f t="shared" si="2"/>
        <v>#REF!</v>
      </c>
      <c r="BH22" s="234">
        <f>IF(H22=0,K22,COUNTIF(AC22:BG22,"&lt;&gt;0"))</f>
        <v>0</v>
      </c>
      <c r="BI22" s="244" t="e">
        <f t="shared" si="3"/>
        <v>#REF!</v>
      </c>
    </row>
    <row r="23" spans="2:61" s="249" customFormat="1" hidden="1">
      <c r="B23" s="236" t="s">
        <v>338</v>
      </c>
      <c r="C23" s="237"/>
      <c r="D23" s="688"/>
      <c r="E23" s="688"/>
      <c r="F23" s="688"/>
      <c r="G23" s="689"/>
      <c r="H23" s="238"/>
      <c r="I23" s="239">
        <v>0</v>
      </c>
      <c r="J23" s="240"/>
      <c r="K23" s="241">
        <f>IF(J23=0,0,_xlfn.CEILING.PRECISE(([1]Inputs!$F$1+IF(I23=0,0,-I23+1))/J23))</f>
        <v>0</v>
      </c>
      <c r="L23" s="242">
        <v>0</v>
      </c>
      <c r="M23" s="243">
        <f>H23*K23</f>
        <v>0</v>
      </c>
      <c r="N23" s="244" t="e">
        <f t="shared" si="4"/>
        <v>#REF!</v>
      </c>
      <c r="O23" s="245"/>
      <c r="P23" s="246" t="e">
        <f>((1+E_rate)*(1+L23))</f>
        <v>#REF!</v>
      </c>
      <c r="Q23" s="246" t="e">
        <f>$P23/(1+D_rate)</f>
        <v>#REF!</v>
      </c>
      <c r="R23" s="246" t="e">
        <f>$Q23^J23</f>
        <v>#REF!</v>
      </c>
      <c r="S23" s="246" t="e">
        <f>IF(R23=1,$K23,(1-R23^$K23)/(1-R23))</f>
        <v>#REF!</v>
      </c>
      <c r="T23" s="246" t="e">
        <f t="shared" si="5"/>
        <v>#REF!</v>
      </c>
      <c r="U23" s="247" t="e">
        <f t="shared" si="6"/>
        <v>#REF!</v>
      </c>
      <c r="V23" s="229"/>
      <c r="W23" s="248"/>
      <c r="X23" s="230"/>
      <c r="AB23" s="250" t="str">
        <f>B23</f>
        <v>Replacement</v>
      </c>
      <c r="AC23" s="247" t="e">
        <f t="shared" si="0"/>
        <v>#REF!</v>
      </c>
      <c r="AD23" s="247" t="e">
        <f t="shared" si="0"/>
        <v>#REF!</v>
      </c>
      <c r="AE23" s="247" t="e">
        <f t="shared" si="0"/>
        <v>#REF!</v>
      </c>
      <c r="AF23" s="247" t="e">
        <f t="shared" si="0"/>
        <v>#REF!</v>
      </c>
      <c r="AG23" s="247" t="e">
        <f t="shared" si="0"/>
        <v>#REF!</v>
      </c>
      <c r="AH23" s="247" t="e">
        <f t="shared" si="0"/>
        <v>#REF!</v>
      </c>
      <c r="AI23" s="247" t="e">
        <f t="shared" si="0"/>
        <v>#REF!</v>
      </c>
      <c r="AJ23" s="247" t="e">
        <f t="shared" si="0"/>
        <v>#REF!</v>
      </c>
      <c r="AK23" s="247" t="e">
        <f t="shared" si="0"/>
        <v>#REF!</v>
      </c>
      <c r="AL23" s="247" t="e">
        <f t="shared" si="0"/>
        <v>#REF!</v>
      </c>
      <c r="AM23" s="247" t="e">
        <f t="shared" si="1"/>
        <v>#REF!</v>
      </c>
      <c r="AN23" s="247" t="e">
        <f t="shared" si="1"/>
        <v>#REF!</v>
      </c>
      <c r="AO23" s="247" t="e">
        <f t="shared" si="1"/>
        <v>#REF!</v>
      </c>
      <c r="AP23" s="247" t="e">
        <f t="shared" si="1"/>
        <v>#REF!</v>
      </c>
      <c r="AQ23" s="247" t="e">
        <f t="shared" si="1"/>
        <v>#REF!</v>
      </c>
      <c r="AR23" s="247" t="e">
        <f t="shared" si="1"/>
        <v>#REF!</v>
      </c>
      <c r="AS23" s="247" t="e">
        <f t="shared" si="1"/>
        <v>#REF!</v>
      </c>
      <c r="AT23" s="247" t="e">
        <f t="shared" si="1"/>
        <v>#REF!</v>
      </c>
      <c r="AU23" s="247" t="e">
        <f t="shared" si="1"/>
        <v>#REF!</v>
      </c>
      <c r="AV23" s="247" t="e">
        <f t="shared" si="1"/>
        <v>#REF!</v>
      </c>
      <c r="AW23" s="247" t="e">
        <f t="shared" si="2"/>
        <v>#REF!</v>
      </c>
      <c r="AX23" s="247" t="e">
        <f t="shared" si="2"/>
        <v>#REF!</v>
      </c>
      <c r="AY23" s="247" t="e">
        <f t="shared" si="2"/>
        <v>#REF!</v>
      </c>
      <c r="AZ23" s="247" t="e">
        <f t="shared" si="2"/>
        <v>#REF!</v>
      </c>
      <c r="BA23" s="247" t="e">
        <f t="shared" si="2"/>
        <v>#REF!</v>
      </c>
      <c r="BB23" s="247" t="e">
        <f t="shared" si="2"/>
        <v>#REF!</v>
      </c>
      <c r="BC23" s="247" t="e">
        <f t="shared" si="2"/>
        <v>#REF!</v>
      </c>
      <c r="BD23" s="247" t="e">
        <f t="shared" si="2"/>
        <v>#REF!</v>
      </c>
      <c r="BE23" s="247" t="e">
        <f t="shared" si="2"/>
        <v>#REF!</v>
      </c>
      <c r="BF23" s="247" t="e">
        <f t="shared" si="2"/>
        <v>#REF!</v>
      </c>
      <c r="BG23" s="251" t="e">
        <f t="shared" si="2"/>
        <v>#REF!</v>
      </c>
      <c r="BH23" s="234">
        <f>IF(H23=0,K23,COUNTIF(AC23:BG23,"&lt;&gt;0"))</f>
        <v>0</v>
      </c>
      <c r="BI23" s="244" t="e">
        <f t="shared" si="3"/>
        <v>#REF!</v>
      </c>
    </row>
    <row r="24" spans="2:61" s="249" customFormat="1" hidden="1">
      <c r="B24" s="236" t="s">
        <v>341</v>
      </c>
      <c r="C24" s="237" t="s">
        <v>342</v>
      </c>
      <c r="D24" s="688"/>
      <c r="E24" s="688"/>
      <c r="F24" s="688"/>
      <c r="G24" s="689"/>
      <c r="H24" s="238"/>
      <c r="I24" s="239">
        <v>0</v>
      </c>
      <c r="J24" s="240"/>
      <c r="K24" s="241">
        <f>IF(J24=0,0,_xlfn.CEILING.PRECISE(([1]Inputs!$F$1+IF(I24=0,0,-I24+1))/J24))</f>
        <v>0</v>
      </c>
      <c r="L24" s="242">
        <v>0</v>
      </c>
      <c r="M24" s="243">
        <f>H24*K24</f>
        <v>0</v>
      </c>
      <c r="N24" s="244" t="e">
        <f t="shared" si="4"/>
        <v>#REF!</v>
      </c>
      <c r="O24" s="252"/>
      <c r="P24" s="246" t="e">
        <f>((1+E_rate)*(1+L24))</f>
        <v>#REF!</v>
      </c>
      <c r="Q24" s="246" t="e">
        <f>$P24/(1+D_rate)</f>
        <v>#REF!</v>
      </c>
      <c r="R24" s="246" t="e">
        <f>$Q24^J24</f>
        <v>#REF!</v>
      </c>
      <c r="S24" s="246" t="e">
        <f>IF(R24=1,$K24,(1-R24^$K24)/(1-R24))</f>
        <v>#REF!</v>
      </c>
      <c r="T24" s="246" t="e">
        <f t="shared" si="5"/>
        <v>#REF!</v>
      </c>
      <c r="U24" s="247" t="e">
        <f t="shared" si="6"/>
        <v>#REF!</v>
      </c>
      <c r="V24" s="229"/>
      <c r="W24" s="248"/>
      <c r="X24" s="230"/>
      <c r="AB24" s="250" t="str">
        <f>B24</f>
        <v xml:space="preserve">Architecture </v>
      </c>
      <c r="AC24" s="247" t="e">
        <f t="shared" si="0"/>
        <v>#REF!</v>
      </c>
      <c r="AD24" s="247" t="e">
        <f t="shared" si="0"/>
        <v>#REF!</v>
      </c>
      <c r="AE24" s="247" t="e">
        <f t="shared" si="0"/>
        <v>#REF!</v>
      </c>
      <c r="AF24" s="247" t="e">
        <f t="shared" si="0"/>
        <v>#REF!</v>
      </c>
      <c r="AG24" s="247" t="e">
        <f t="shared" si="0"/>
        <v>#REF!</v>
      </c>
      <c r="AH24" s="247" t="e">
        <f t="shared" si="0"/>
        <v>#REF!</v>
      </c>
      <c r="AI24" s="247" t="e">
        <f t="shared" si="0"/>
        <v>#REF!</v>
      </c>
      <c r="AJ24" s="247" t="e">
        <f t="shared" si="0"/>
        <v>#REF!</v>
      </c>
      <c r="AK24" s="247" t="e">
        <f t="shared" si="0"/>
        <v>#REF!</v>
      </c>
      <c r="AL24" s="247" t="e">
        <f t="shared" si="0"/>
        <v>#REF!</v>
      </c>
      <c r="AM24" s="247" t="e">
        <f t="shared" si="1"/>
        <v>#REF!</v>
      </c>
      <c r="AN24" s="247" t="e">
        <f t="shared" si="1"/>
        <v>#REF!</v>
      </c>
      <c r="AO24" s="247" t="e">
        <f t="shared" si="1"/>
        <v>#REF!</v>
      </c>
      <c r="AP24" s="247" t="e">
        <f t="shared" si="1"/>
        <v>#REF!</v>
      </c>
      <c r="AQ24" s="247" t="e">
        <f t="shared" si="1"/>
        <v>#REF!</v>
      </c>
      <c r="AR24" s="247" t="e">
        <f t="shared" si="1"/>
        <v>#REF!</v>
      </c>
      <c r="AS24" s="247" t="e">
        <f t="shared" si="1"/>
        <v>#REF!</v>
      </c>
      <c r="AT24" s="247" t="e">
        <f t="shared" si="1"/>
        <v>#REF!</v>
      </c>
      <c r="AU24" s="247" t="e">
        <f t="shared" si="1"/>
        <v>#REF!</v>
      </c>
      <c r="AV24" s="247" t="e">
        <f t="shared" si="1"/>
        <v>#REF!</v>
      </c>
      <c r="AW24" s="247" t="e">
        <f t="shared" si="2"/>
        <v>#REF!</v>
      </c>
      <c r="AX24" s="247" t="e">
        <f t="shared" si="2"/>
        <v>#REF!</v>
      </c>
      <c r="AY24" s="247" t="e">
        <f t="shared" si="2"/>
        <v>#REF!</v>
      </c>
      <c r="AZ24" s="247" t="e">
        <f t="shared" si="2"/>
        <v>#REF!</v>
      </c>
      <c r="BA24" s="247" t="e">
        <f t="shared" si="2"/>
        <v>#REF!</v>
      </c>
      <c r="BB24" s="247" t="e">
        <f t="shared" si="2"/>
        <v>#REF!</v>
      </c>
      <c r="BC24" s="247" t="e">
        <f t="shared" si="2"/>
        <v>#REF!</v>
      </c>
      <c r="BD24" s="247" t="e">
        <f t="shared" si="2"/>
        <v>#REF!</v>
      </c>
      <c r="BE24" s="247" t="e">
        <f t="shared" si="2"/>
        <v>#REF!</v>
      </c>
      <c r="BF24" s="247" t="e">
        <f t="shared" si="2"/>
        <v>#REF!</v>
      </c>
      <c r="BG24" s="251" t="e">
        <f t="shared" si="2"/>
        <v>#REF!</v>
      </c>
      <c r="BH24" s="234">
        <f>IF(H24=0,K24,COUNTIF(AC24:BG24,"&lt;&gt;0"))</f>
        <v>0</v>
      </c>
      <c r="BI24" s="244" t="e">
        <f t="shared" si="3"/>
        <v>#REF!</v>
      </c>
    </row>
    <row r="25" spans="2:61" s="227" customFormat="1" hidden="1">
      <c r="B25" s="698" t="s">
        <v>314</v>
      </c>
      <c r="C25" s="699"/>
      <c r="D25" s="699"/>
      <c r="E25" s="699"/>
      <c r="F25" s="699"/>
      <c r="G25" s="699"/>
      <c r="H25" s="699"/>
      <c r="I25" s="699"/>
      <c r="J25" s="699"/>
      <c r="K25" s="699"/>
      <c r="L25" s="699"/>
      <c r="M25" s="699"/>
      <c r="N25" s="700"/>
      <c r="O25" s="253"/>
      <c r="P25" s="226"/>
      <c r="Q25" s="226"/>
      <c r="R25" s="226"/>
      <c r="T25" s="228"/>
      <c r="U25" s="254"/>
      <c r="V25" s="229"/>
      <c r="W25" s="248"/>
      <c r="X25" s="230"/>
      <c r="AB25" s="250"/>
      <c r="AC25" s="232"/>
      <c r="AD25" s="232"/>
      <c r="AE25" s="232"/>
      <c r="AF25" s="232"/>
      <c r="AG25" s="232"/>
      <c r="AH25" s="232"/>
      <c r="AI25" s="232"/>
      <c r="AJ25" s="232"/>
      <c r="AK25" s="232"/>
      <c r="AL25" s="232"/>
      <c r="AM25" s="232"/>
      <c r="AN25" s="232"/>
      <c r="AO25" s="232"/>
      <c r="AP25" s="232"/>
      <c r="AQ25" s="232"/>
      <c r="AR25" s="232"/>
      <c r="AS25" s="232"/>
      <c r="AT25" s="232"/>
      <c r="AU25" s="232"/>
      <c r="AV25" s="232"/>
      <c r="AW25" s="232"/>
      <c r="AX25" s="232"/>
      <c r="AY25" s="232"/>
      <c r="AZ25" s="232"/>
      <c r="BA25" s="232"/>
      <c r="BB25" s="232"/>
      <c r="BC25" s="232"/>
      <c r="BD25" s="232"/>
      <c r="BE25" s="232"/>
      <c r="BF25" s="232"/>
      <c r="BG25" s="233"/>
      <c r="BH25" s="234"/>
      <c r="BI25" s="244">
        <f t="shared" si="3"/>
        <v>0</v>
      </c>
    </row>
    <row r="26" spans="2:61" s="227" customFormat="1" hidden="1">
      <c r="B26" s="236" t="s">
        <v>314</v>
      </c>
      <c r="C26" s="237"/>
      <c r="D26" s="701"/>
      <c r="E26" s="688"/>
      <c r="F26" s="688"/>
      <c r="G26" s="689"/>
      <c r="H26" s="238"/>
      <c r="I26" s="239">
        <v>0</v>
      </c>
      <c r="J26" s="240"/>
      <c r="K26" s="241">
        <f>IF(J26=0,0,_xlfn.CEILING.PRECISE(([1]Inputs!$F$1+IF(I26=0,0,-I26+1))/J26))</f>
        <v>0</v>
      </c>
      <c r="L26" s="242">
        <v>0</v>
      </c>
      <c r="M26" s="243">
        <f>H26*K26</f>
        <v>0</v>
      </c>
      <c r="N26" s="244" t="e">
        <f t="shared" si="4"/>
        <v>#REF!</v>
      </c>
      <c r="O26" s="226"/>
      <c r="P26" s="246" t="e">
        <f>((1+E_rate)*(1+L26))</f>
        <v>#REF!</v>
      </c>
      <c r="Q26" s="246" t="e">
        <f>$P26/(1+D_rate)</f>
        <v>#REF!</v>
      </c>
      <c r="R26" s="246" t="e">
        <f>($P26/(1+D_rate))^J26</f>
        <v>#REF!</v>
      </c>
      <c r="S26" s="246" t="e">
        <f>IF(R26=1,$K26,(1-R26^$K26)/(1-R26))</f>
        <v>#REF!</v>
      </c>
      <c r="T26" s="246" t="e">
        <f t="shared" si="5"/>
        <v>#REF!</v>
      </c>
      <c r="U26" s="247" t="e">
        <f t="shared" si="6"/>
        <v>#REF!</v>
      </c>
      <c r="V26" s="229"/>
      <c r="W26" s="248"/>
      <c r="X26" s="230"/>
      <c r="AB26" s="250" t="str">
        <f>B26</f>
        <v>Incentives</v>
      </c>
      <c r="AC26" s="247" t="e">
        <f t="shared" ref="AC26:BG26" si="7">IF(OR(AC$18&gt;=Life_Cycle_Term,$J26=0),0,(IF(OR(MOD(AC$18,$J26)=0,$J26=1),$H26*($P26^AC$18),0)))</f>
        <v>#REF!</v>
      </c>
      <c r="AD26" s="247" t="e">
        <f t="shared" si="7"/>
        <v>#REF!</v>
      </c>
      <c r="AE26" s="247" t="e">
        <f t="shared" si="7"/>
        <v>#REF!</v>
      </c>
      <c r="AF26" s="247" t="e">
        <f t="shared" si="7"/>
        <v>#REF!</v>
      </c>
      <c r="AG26" s="247" t="e">
        <f t="shared" si="7"/>
        <v>#REF!</v>
      </c>
      <c r="AH26" s="247" t="e">
        <f t="shared" si="7"/>
        <v>#REF!</v>
      </c>
      <c r="AI26" s="247" t="e">
        <f t="shared" si="7"/>
        <v>#REF!</v>
      </c>
      <c r="AJ26" s="247" t="e">
        <f t="shared" si="7"/>
        <v>#REF!</v>
      </c>
      <c r="AK26" s="247" t="e">
        <f t="shared" si="7"/>
        <v>#REF!</v>
      </c>
      <c r="AL26" s="247" t="e">
        <f t="shared" si="7"/>
        <v>#REF!</v>
      </c>
      <c r="AM26" s="247" t="e">
        <f t="shared" si="7"/>
        <v>#REF!</v>
      </c>
      <c r="AN26" s="247" t="e">
        <f t="shared" si="7"/>
        <v>#REF!</v>
      </c>
      <c r="AO26" s="247" t="e">
        <f t="shared" si="7"/>
        <v>#REF!</v>
      </c>
      <c r="AP26" s="247" t="e">
        <f t="shared" si="7"/>
        <v>#REF!</v>
      </c>
      <c r="AQ26" s="247" t="e">
        <f t="shared" si="7"/>
        <v>#REF!</v>
      </c>
      <c r="AR26" s="247" t="e">
        <f t="shared" si="7"/>
        <v>#REF!</v>
      </c>
      <c r="AS26" s="247" t="e">
        <f t="shared" si="7"/>
        <v>#REF!</v>
      </c>
      <c r="AT26" s="247" t="e">
        <f t="shared" si="7"/>
        <v>#REF!</v>
      </c>
      <c r="AU26" s="247" t="e">
        <f t="shared" si="7"/>
        <v>#REF!</v>
      </c>
      <c r="AV26" s="247" t="e">
        <f t="shared" si="7"/>
        <v>#REF!</v>
      </c>
      <c r="AW26" s="247" t="e">
        <f t="shared" si="7"/>
        <v>#REF!</v>
      </c>
      <c r="AX26" s="247" t="e">
        <f t="shared" si="7"/>
        <v>#REF!</v>
      </c>
      <c r="AY26" s="247" t="e">
        <f t="shared" si="7"/>
        <v>#REF!</v>
      </c>
      <c r="AZ26" s="247" t="e">
        <f t="shared" si="7"/>
        <v>#REF!</v>
      </c>
      <c r="BA26" s="247" t="e">
        <f t="shared" si="7"/>
        <v>#REF!</v>
      </c>
      <c r="BB26" s="247" t="e">
        <f t="shared" si="7"/>
        <v>#REF!</v>
      </c>
      <c r="BC26" s="247" t="e">
        <f t="shared" si="7"/>
        <v>#REF!</v>
      </c>
      <c r="BD26" s="247" t="e">
        <f t="shared" si="7"/>
        <v>#REF!</v>
      </c>
      <c r="BE26" s="247" t="e">
        <f t="shared" si="7"/>
        <v>#REF!</v>
      </c>
      <c r="BF26" s="247" t="e">
        <f t="shared" si="7"/>
        <v>#REF!</v>
      </c>
      <c r="BG26" s="251" t="e">
        <f t="shared" si="7"/>
        <v>#REF!</v>
      </c>
      <c r="BH26" s="234">
        <f>IF(H26=0,K26,COUNTIF(AC26:BG26,"&lt;&gt;0"))</f>
        <v>0</v>
      </c>
      <c r="BI26" s="244" t="e">
        <f t="shared" si="3"/>
        <v>#REF!</v>
      </c>
    </row>
    <row r="27" spans="2:61" hidden="1">
      <c r="B27" s="702" t="s">
        <v>315</v>
      </c>
      <c r="C27" s="703"/>
      <c r="D27" s="703"/>
      <c r="E27" s="703"/>
      <c r="F27" s="703"/>
      <c r="G27" s="703"/>
      <c r="H27" s="703"/>
      <c r="I27" s="703"/>
      <c r="J27" s="703"/>
      <c r="K27" s="703"/>
      <c r="L27" s="703"/>
      <c r="M27" s="703"/>
      <c r="N27" s="704"/>
      <c r="O27" s="89"/>
      <c r="P27" s="83"/>
      <c r="Q27" s="83"/>
      <c r="R27" s="83"/>
      <c r="S27" s="75"/>
      <c r="T27" s="133"/>
      <c r="U27" s="134"/>
      <c r="W27" s="175"/>
      <c r="X27" s="175"/>
      <c r="Y27" s="705"/>
      <c r="Z27" s="705"/>
      <c r="AB27" s="255" t="s">
        <v>343</v>
      </c>
      <c r="AC27" s="256"/>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56"/>
      <c r="BD27" s="256"/>
      <c r="BE27" s="256"/>
      <c r="BF27" s="256"/>
      <c r="BG27" s="257"/>
      <c r="BH27" s="258"/>
      <c r="BI27" s="259"/>
    </row>
    <row r="28" spans="2:61" s="70" customFormat="1" hidden="1">
      <c r="B28" s="135" t="s">
        <v>316</v>
      </c>
      <c r="C28" s="172" t="s">
        <v>184</v>
      </c>
      <c r="D28" s="260">
        <f>SUM('4 - Energy and Water'!C26:C28)</f>
        <v>0</v>
      </c>
      <c r="E28" s="261" t="s">
        <v>211</v>
      </c>
      <c r="F28" s="262">
        <f>'4 - Energy and Water'!C17</f>
        <v>0</v>
      </c>
      <c r="G28" s="263" t="s">
        <v>196</v>
      </c>
      <c r="H28" s="264">
        <f t="shared" ref="H28:H39" si="8">D28*F28</f>
        <v>0</v>
      </c>
      <c r="I28" s="137">
        <v>1</v>
      </c>
      <c r="J28" s="138">
        <v>1</v>
      </c>
      <c r="K28" s="189">
        <f>$C6</f>
        <v>25</v>
      </c>
      <c r="L28" s="139"/>
      <c r="M28" s="265">
        <f t="shared" ref="M28:M39" si="9">H28*K28</f>
        <v>0</v>
      </c>
      <c r="N28" s="266">
        <f t="shared" si="4"/>
        <v>0</v>
      </c>
      <c r="O28" s="141"/>
      <c r="P28" s="84">
        <f>((1+$C10)*(1+L28))</f>
        <v>1.03</v>
      </c>
      <c r="Q28" s="84">
        <f>$P28/(1+$C9)</f>
        <v>0.98095238095238091</v>
      </c>
      <c r="R28" s="84">
        <f>($P28/(1+$C9))^J28</f>
        <v>0.98095238095238091</v>
      </c>
      <c r="S28" s="84">
        <f>IF(R28=1,$K28,(1-R28^$K28)/(1-R28))</f>
        <v>20.039332637809185</v>
      </c>
      <c r="T28" s="84">
        <f t="shared" si="5"/>
        <v>0.98095238095238091</v>
      </c>
      <c r="U28" s="140">
        <f t="shared" si="6"/>
        <v>0</v>
      </c>
      <c r="V28" s="90"/>
      <c r="W28" s="76">
        <f>1+IF(H28*L28&gt;0,L28,-L28)</f>
        <v>1</v>
      </c>
      <c r="X28" s="77">
        <f>IF(W28=1,$K28,(1-(W28^J28)^$K28)/(1-(W28^J28))*W28)</f>
        <v>25</v>
      </c>
      <c r="Y28" s="78" t="str">
        <f>C28</f>
        <v>Electricity</v>
      </c>
      <c r="Z28" s="79">
        <f>$D28*X28</f>
        <v>0</v>
      </c>
      <c r="AB28" s="267" t="str">
        <f t="shared" ref="AB28:AB39" si="10">CONCATENATE(B28," - ",C28)</f>
        <v>Utilities Cost - Electricity</v>
      </c>
      <c r="AC28" s="268">
        <f>IF(OR(AC$18&gt;$C$6,AC$18&lt;$I28,$J28=0),0,(IF(OR(MOD(AC$18-$I28+1,$J28)=1,$J28=1),$H28*($P28^AC$18),0)))</f>
        <v>0</v>
      </c>
      <c r="AD28" s="268">
        <f t="shared" ref="AD28:BG28" si="11">IF(OR(AD$18&gt;$C$6,AD$18&lt;$I28,$J28=0),0,(IF(OR(MOD(AD$18-$I28+1,$J28)=1,$J28=1),$H28*($P28^AD$18),0)))</f>
        <v>0</v>
      </c>
      <c r="AE28" s="268">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268">
        <f t="shared" si="11"/>
        <v>0</v>
      </c>
      <c r="AQ28" s="268">
        <f t="shared" si="11"/>
        <v>0</v>
      </c>
      <c r="AR28" s="268">
        <f t="shared" si="11"/>
        <v>0</v>
      </c>
      <c r="AS28" s="268">
        <f t="shared" si="11"/>
        <v>0</v>
      </c>
      <c r="AT28" s="268">
        <f t="shared" si="11"/>
        <v>0</v>
      </c>
      <c r="AU28" s="268">
        <f t="shared" si="11"/>
        <v>0</v>
      </c>
      <c r="AV28" s="268">
        <f t="shared" si="11"/>
        <v>0</v>
      </c>
      <c r="AW28" s="268">
        <f t="shared" si="11"/>
        <v>0</v>
      </c>
      <c r="AX28" s="268">
        <f t="shared" si="11"/>
        <v>0</v>
      </c>
      <c r="AY28" s="268">
        <f t="shared" si="11"/>
        <v>0</v>
      </c>
      <c r="AZ28" s="268">
        <f t="shared" si="11"/>
        <v>0</v>
      </c>
      <c r="BA28" s="268">
        <f t="shared" si="11"/>
        <v>0</v>
      </c>
      <c r="BB28" s="268">
        <f t="shared" si="11"/>
        <v>0</v>
      </c>
      <c r="BC28" s="268">
        <f t="shared" si="11"/>
        <v>0</v>
      </c>
      <c r="BD28" s="268">
        <f t="shared" si="11"/>
        <v>0</v>
      </c>
      <c r="BE28" s="268">
        <f t="shared" si="11"/>
        <v>0</v>
      </c>
      <c r="BF28" s="268">
        <f t="shared" si="11"/>
        <v>0</v>
      </c>
      <c r="BG28" s="268">
        <f t="shared" si="11"/>
        <v>0</v>
      </c>
      <c r="BH28" s="258">
        <f>IF(H28=0,K28,COUNTIF(AC28:BG28,"&lt;&gt;0"))</f>
        <v>25</v>
      </c>
      <c r="BI28" s="259">
        <f t="shared" ref="BI28:BI37" si="12">SUM(AC28:BG28)</f>
        <v>0</v>
      </c>
    </row>
    <row r="29" spans="2:61" s="230" customFormat="1" hidden="1">
      <c r="B29" s="236" t="s">
        <v>316</v>
      </c>
      <c r="C29" s="237" t="e">
        <f>[1]Inputs!$A$17</f>
        <v>#REF!</v>
      </c>
      <c r="D29" s="269"/>
      <c r="E29" s="270" t="e">
        <f>SUBSTITUTE(G29,"$/","")</f>
        <v>#REF!</v>
      </c>
      <c r="F29" s="271" t="e">
        <f>INDEX([1]Inputs!$A$16:$C$28,MATCH($C29,[1]Inputs!$A$16:$A$28,0),2)</f>
        <v>#REF!</v>
      </c>
      <c r="G29" s="272" t="e">
        <f>INDEX([1]Inputs!$A$16:$C$28,MATCH($C29,[1]Inputs!$A$16:$A$28,0),3)</f>
        <v>#REF!</v>
      </c>
      <c r="H29" s="273" t="e">
        <f t="shared" si="8"/>
        <v>#REF!</v>
      </c>
      <c r="I29" s="239">
        <v>1</v>
      </c>
      <c r="J29" s="274">
        <v>1</v>
      </c>
      <c r="K29" s="241" t="e">
        <f>IF(J29=0,0,_xlfn.CEILING.PRECISE(([1]Inputs!$F$1+IF(I29=0,0,-I29+1))/J29))</f>
        <v>#REF!</v>
      </c>
      <c r="L29" s="242"/>
      <c r="M29" s="247" t="e">
        <f t="shared" si="9"/>
        <v>#REF!</v>
      </c>
      <c r="N29" s="275" t="e">
        <f t="shared" si="4"/>
        <v>#REF!</v>
      </c>
      <c r="O29" s="245"/>
      <c r="P29" s="246" t="e">
        <f t="shared" ref="P29:P37" si="13">((1+E_rate)*(1+L29))</f>
        <v>#REF!</v>
      </c>
      <c r="Q29" s="246" t="e">
        <f t="shared" ref="Q29:Q41" si="14">$P29/(1+D_rate)</f>
        <v>#REF!</v>
      </c>
      <c r="R29" s="246" t="e">
        <f t="shared" ref="R29:R37" si="15">($P29/(1+D_rate))^J29</f>
        <v>#REF!</v>
      </c>
      <c r="S29" s="246" t="e">
        <f t="shared" ref="S29:S39" si="16">IF(R29=1,$K29,(1-R29^$K29)/(1-R29))</f>
        <v>#REF!</v>
      </c>
      <c r="T29" s="246" t="e">
        <f t="shared" si="5"/>
        <v>#REF!</v>
      </c>
      <c r="U29" s="247" t="e">
        <f t="shared" si="6"/>
        <v>#REF!</v>
      </c>
      <c r="V29" s="229"/>
      <c r="W29" s="276" t="e">
        <f>1+IF(H29*L29&gt;0,L29,-L29)</f>
        <v>#REF!</v>
      </c>
      <c r="X29" s="277" t="e">
        <f>IF(W29=1,$K29,(1-(W29^J29)^$K29)/(1-(W29^J29))*W29)</f>
        <v>#REF!</v>
      </c>
      <c r="Y29" s="278" t="e">
        <f>C29</f>
        <v>#REF!</v>
      </c>
      <c r="Z29" s="279" t="e">
        <f t="shared" ref="Z29:Z39" si="17">$D29*X29</f>
        <v>#REF!</v>
      </c>
      <c r="AB29" s="250" t="e">
        <f t="shared" si="10"/>
        <v>#REF!</v>
      </c>
      <c r="AC29" s="247" t="e">
        <f t="shared" ref="AC29:AR43" si="18">IF(OR(AC$18&gt;Life_Cycle_Term,AC$18&lt;$I29,$J29=0),0,(IF(OR(MOD(AC$18-$I29+1,$J29)=1,$J29=1),$H29*($P29^AC$18),0)))</f>
        <v>#REF!</v>
      </c>
      <c r="AD29" s="247" t="e">
        <f t="shared" si="18"/>
        <v>#REF!</v>
      </c>
      <c r="AE29" s="247" t="e">
        <f t="shared" si="18"/>
        <v>#REF!</v>
      </c>
      <c r="AF29" s="247" t="e">
        <f t="shared" si="18"/>
        <v>#REF!</v>
      </c>
      <c r="AG29" s="247" t="e">
        <f t="shared" si="18"/>
        <v>#REF!</v>
      </c>
      <c r="AH29" s="247" t="e">
        <f t="shared" si="18"/>
        <v>#REF!</v>
      </c>
      <c r="AI29" s="247" t="e">
        <f t="shared" si="18"/>
        <v>#REF!</v>
      </c>
      <c r="AJ29" s="247" t="e">
        <f t="shared" si="18"/>
        <v>#REF!</v>
      </c>
      <c r="AK29" s="247" t="e">
        <f t="shared" si="18"/>
        <v>#REF!</v>
      </c>
      <c r="AL29" s="247" t="e">
        <f t="shared" si="18"/>
        <v>#REF!</v>
      </c>
      <c r="AM29" s="247" t="e">
        <f t="shared" si="18"/>
        <v>#REF!</v>
      </c>
      <c r="AN29" s="247" t="e">
        <f t="shared" si="18"/>
        <v>#REF!</v>
      </c>
      <c r="AO29" s="247" t="e">
        <f t="shared" si="18"/>
        <v>#REF!</v>
      </c>
      <c r="AP29" s="247" t="e">
        <f t="shared" si="18"/>
        <v>#REF!</v>
      </c>
      <c r="AQ29" s="247" t="e">
        <f t="shared" si="18"/>
        <v>#REF!</v>
      </c>
      <c r="AR29" s="247" t="e">
        <f t="shared" si="18"/>
        <v>#REF!</v>
      </c>
      <c r="AS29" s="247" t="e">
        <f t="shared" ref="AS29:BG43" si="19">IF(OR(AS$18&gt;Life_Cycle_Term,AS$18&lt;$I29,$J29=0),0,(IF(OR(MOD(AS$18-$I29+1,$J29)=1,$J29=1),$H29*($P29^AS$18),0)))</f>
        <v>#REF!</v>
      </c>
      <c r="AT29" s="247" t="e">
        <f t="shared" si="19"/>
        <v>#REF!</v>
      </c>
      <c r="AU29" s="247" t="e">
        <f t="shared" si="19"/>
        <v>#REF!</v>
      </c>
      <c r="AV29" s="247" t="e">
        <f t="shared" si="19"/>
        <v>#REF!</v>
      </c>
      <c r="AW29" s="247" t="e">
        <f t="shared" si="19"/>
        <v>#REF!</v>
      </c>
      <c r="AX29" s="247" t="e">
        <f t="shared" si="19"/>
        <v>#REF!</v>
      </c>
      <c r="AY29" s="247" t="e">
        <f t="shared" si="19"/>
        <v>#REF!</v>
      </c>
      <c r="AZ29" s="247" t="e">
        <f t="shared" si="19"/>
        <v>#REF!</v>
      </c>
      <c r="BA29" s="247" t="e">
        <f t="shared" si="19"/>
        <v>#REF!</v>
      </c>
      <c r="BB29" s="247" t="e">
        <f t="shared" si="19"/>
        <v>#REF!</v>
      </c>
      <c r="BC29" s="247" t="e">
        <f t="shared" si="19"/>
        <v>#REF!</v>
      </c>
      <c r="BD29" s="247" t="e">
        <f t="shared" si="19"/>
        <v>#REF!</v>
      </c>
      <c r="BE29" s="247" t="e">
        <f t="shared" si="19"/>
        <v>#REF!</v>
      </c>
      <c r="BF29" s="247" t="e">
        <f t="shared" si="19"/>
        <v>#REF!</v>
      </c>
      <c r="BG29" s="247" t="e">
        <f t="shared" si="19"/>
        <v>#REF!</v>
      </c>
      <c r="BH29" s="234" t="e">
        <f t="shared" ref="BH29:BH39" si="20">IF(H29=0,K29,COUNTIF(AC29:BG29,"&lt;&gt;0"))</f>
        <v>#REF!</v>
      </c>
      <c r="BI29" s="244" t="e">
        <f>SUM(AC29:BG29)</f>
        <v>#REF!</v>
      </c>
    </row>
    <row r="30" spans="2:61" s="230" customFormat="1" hidden="1">
      <c r="B30" s="236" t="s">
        <v>316</v>
      </c>
      <c r="C30" s="237" t="e">
        <f>[1]Inputs!$A$19</f>
        <v>#REF!</v>
      </c>
      <c r="D30" s="269"/>
      <c r="E30" s="270" t="e">
        <f t="shared" ref="E30:E39" si="21">SUBSTITUTE(G30,"$/","")</f>
        <v>#REF!</v>
      </c>
      <c r="F30" s="271" t="e">
        <f>INDEX([1]Inputs!$A$16:$C$28,MATCH($C30,[1]Inputs!$A$16:$A$28,0),2)</f>
        <v>#REF!</v>
      </c>
      <c r="G30" s="272" t="e">
        <f>INDEX([1]Inputs!$A$16:$C$28,MATCH($C30,[1]Inputs!$A$16:$A$28,0),3)</f>
        <v>#REF!</v>
      </c>
      <c r="H30" s="273" t="e">
        <f t="shared" si="8"/>
        <v>#REF!</v>
      </c>
      <c r="I30" s="239">
        <v>1</v>
      </c>
      <c r="J30" s="274">
        <v>1</v>
      </c>
      <c r="K30" s="241" t="e">
        <f>IF(J30=0,0,_xlfn.CEILING.PRECISE(([1]Inputs!$F$1+IF(I30=0,0,-I30+1))/J30))</f>
        <v>#REF!</v>
      </c>
      <c r="L30" s="242"/>
      <c r="M30" s="247" t="e">
        <f t="shared" si="9"/>
        <v>#REF!</v>
      </c>
      <c r="N30" s="275" t="e">
        <f t="shared" si="4"/>
        <v>#REF!</v>
      </c>
      <c r="O30" s="245"/>
      <c r="P30" s="246" t="e">
        <f t="shared" si="13"/>
        <v>#REF!</v>
      </c>
      <c r="Q30" s="246" t="e">
        <f t="shared" si="14"/>
        <v>#REF!</v>
      </c>
      <c r="R30" s="246" t="e">
        <f t="shared" si="15"/>
        <v>#REF!</v>
      </c>
      <c r="S30" s="246" t="e">
        <f t="shared" si="16"/>
        <v>#REF!</v>
      </c>
      <c r="T30" s="246" t="e">
        <f t="shared" si="5"/>
        <v>#REF!</v>
      </c>
      <c r="U30" s="247" t="e">
        <f t="shared" si="6"/>
        <v>#REF!</v>
      </c>
      <c r="V30" s="229"/>
      <c r="W30" s="276" t="e">
        <f t="shared" ref="W30:W37" si="22">1+IF(H30*L30&gt;0,L30,-L30)</f>
        <v>#REF!</v>
      </c>
      <c r="X30" s="277" t="e">
        <f t="shared" ref="X30:X37" si="23">IF(W30=1,$K30,(1-(W30^J30)^$K30)/(1-(W30^J30))*W30)</f>
        <v>#REF!</v>
      </c>
      <c r="Y30" s="278" t="e">
        <f t="shared" ref="Y30:Y37" si="24">C30</f>
        <v>#REF!</v>
      </c>
      <c r="Z30" s="279" t="e">
        <f t="shared" si="17"/>
        <v>#REF!</v>
      </c>
      <c r="AB30" s="250" t="e">
        <f t="shared" si="10"/>
        <v>#REF!</v>
      </c>
      <c r="AC30" s="247" t="e">
        <f t="shared" si="18"/>
        <v>#REF!</v>
      </c>
      <c r="AD30" s="247" t="e">
        <f t="shared" si="18"/>
        <v>#REF!</v>
      </c>
      <c r="AE30" s="247" t="e">
        <f t="shared" si="18"/>
        <v>#REF!</v>
      </c>
      <c r="AF30" s="247" t="e">
        <f t="shared" si="18"/>
        <v>#REF!</v>
      </c>
      <c r="AG30" s="247" t="e">
        <f t="shared" si="18"/>
        <v>#REF!</v>
      </c>
      <c r="AH30" s="247" t="e">
        <f t="shared" si="18"/>
        <v>#REF!</v>
      </c>
      <c r="AI30" s="247" t="e">
        <f t="shared" si="18"/>
        <v>#REF!</v>
      </c>
      <c r="AJ30" s="247" t="e">
        <f t="shared" si="18"/>
        <v>#REF!</v>
      </c>
      <c r="AK30" s="247" t="e">
        <f t="shared" si="18"/>
        <v>#REF!</v>
      </c>
      <c r="AL30" s="247" t="e">
        <f t="shared" si="18"/>
        <v>#REF!</v>
      </c>
      <c r="AM30" s="247" t="e">
        <f t="shared" si="18"/>
        <v>#REF!</v>
      </c>
      <c r="AN30" s="247" t="e">
        <f t="shared" si="18"/>
        <v>#REF!</v>
      </c>
      <c r="AO30" s="247" t="e">
        <f t="shared" si="18"/>
        <v>#REF!</v>
      </c>
      <c r="AP30" s="247" t="e">
        <f t="shared" si="18"/>
        <v>#REF!</v>
      </c>
      <c r="AQ30" s="247" t="e">
        <f t="shared" si="18"/>
        <v>#REF!</v>
      </c>
      <c r="AR30" s="247" t="e">
        <f t="shared" si="18"/>
        <v>#REF!</v>
      </c>
      <c r="AS30" s="247" t="e">
        <f t="shared" si="19"/>
        <v>#REF!</v>
      </c>
      <c r="AT30" s="247" t="e">
        <f t="shared" si="19"/>
        <v>#REF!</v>
      </c>
      <c r="AU30" s="247" t="e">
        <f t="shared" si="19"/>
        <v>#REF!</v>
      </c>
      <c r="AV30" s="247" t="e">
        <f t="shared" si="19"/>
        <v>#REF!</v>
      </c>
      <c r="AW30" s="247" t="e">
        <f t="shared" si="19"/>
        <v>#REF!</v>
      </c>
      <c r="AX30" s="247" t="e">
        <f t="shared" si="19"/>
        <v>#REF!</v>
      </c>
      <c r="AY30" s="247" t="e">
        <f t="shared" si="19"/>
        <v>#REF!</v>
      </c>
      <c r="AZ30" s="247" t="e">
        <f t="shared" si="19"/>
        <v>#REF!</v>
      </c>
      <c r="BA30" s="247" t="e">
        <f t="shared" si="19"/>
        <v>#REF!</v>
      </c>
      <c r="BB30" s="247" t="e">
        <f t="shared" si="19"/>
        <v>#REF!</v>
      </c>
      <c r="BC30" s="247" t="e">
        <f t="shared" si="19"/>
        <v>#REF!</v>
      </c>
      <c r="BD30" s="247" t="e">
        <f t="shared" si="19"/>
        <v>#REF!</v>
      </c>
      <c r="BE30" s="247" t="e">
        <f t="shared" si="19"/>
        <v>#REF!</v>
      </c>
      <c r="BF30" s="247" t="e">
        <f t="shared" si="19"/>
        <v>#REF!</v>
      </c>
      <c r="BG30" s="247" t="e">
        <f t="shared" si="19"/>
        <v>#REF!</v>
      </c>
      <c r="BH30" s="234" t="e">
        <f t="shared" si="20"/>
        <v>#REF!</v>
      </c>
      <c r="BI30" s="244" t="e">
        <f t="shared" si="12"/>
        <v>#REF!</v>
      </c>
    </row>
    <row r="31" spans="2:61" s="230" customFormat="1" hidden="1">
      <c r="B31" s="236" t="s">
        <v>316</v>
      </c>
      <c r="C31" s="237" t="e">
        <f>[1]Inputs!$A$20</f>
        <v>#REF!</v>
      </c>
      <c r="D31" s="269"/>
      <c r="E31" s="270" t="e">
        <f t="shared" si="21"/>
        <v>#REF!</v>
      </c>
      <c r="F31" s="271" t="e">
        <f>INDEX([1]Inputs!$A$16:$C$28,MATCH($C31,[1]Inputs!$A$16:$A$28,0),2)</f>
        <v>#REF!</v>
      </c>
      <c r="G31" s="272" t="e">
        <f>INDEX([1]Inputs!$A$16:$C$28,MATCH($C31,[1]Inputs!$A$16:$A$28,0),3)</f>
        <v>#REF!</v>
      </c>
      <c r="H31" s="273" t="e">
        <f t="shared" si="8"/>
        <v>#REF!</v>
      </c>
      <c r="I31" s="239">
        <v>1</v>
      </c>
      <c r="J31" s="274"/>
      <c r="K31" s="241">
        <f>IF(J31=0,0,_xlfn.CEILING.PRECISE(([1]Inputs!$F$1+IF(I31=0,0,-I31+1))/J31))</f>
        <v>0</v>
      </c>
      <c r="L31" s="242"/>
      <c r="M31" s="247" t="e">
        <f t="shared" si="9"/>
        <v>#REF!</v>
      </c>
      <c r="N31" s="275" t="e">
        <f t="shared" si="4"/>
        <v>#REF!</v>
      </c>
      <c r="O31" s="245"/>
      <c r="P31" s="246" t="e">
        <f t="shared" si="13"/>
        <v>#REF!</v>
      </c>
      <c r="Q31" s="246" t="e">
        <f t="shared" si="14"/>
        <v>#REF!</v>
      </c>
      <c r="R31" s="246" t="e">
        <f t="shared" si="15"/>
        <v>#REF!</v>
      </c>
      <c r="S31" s="246" t="e">
        <f t="shared" si="16"/>
        <v>#REF!</v>
      </c>
      <c r="T31" s="246" t="e">
        <f t="shared" si="5"/>
        <v>#REF!</v>
      </c>
      <c r="U31" s="247" t="e">
        <f t="shared" si="6"/>
        <v>#REF!</v>
      </c>
      <c r="V31" s="229"/>
      <c r="W31" s="276" t="e">
        <f t="shared" si="22"/>
        <v>#REF!</v>
      </c>
      <c r="X31" s="277" t="e">
        <f t="shared" si="23"/>
        <v>#REF!</v>
      </c>
      <c r="Y31" s="278" t="e">
        <f t="shared" si="24"/>
        <v>#REF!</v>
      </c>
      <c r="Z31" s="279" t="e">
        <f t="shared" si="17"/>
        <v>#REF!</v>
      </c>
      <c r="AB31" s="250" t="e">
        <f t="shared" si="10"/>
        <v>#REF!</v>
      </c>
      <c r="AC31" s="247" t="e">
        <f t="shared" si="18"/>
        <v>#REF!</v>
      </c>
      <c r="AD31" s="247" t="e">
        <f t="shared" si="18"/>
        <v>#REF!</v>
      </c>
      <c r="AE31" s="247" t="e">
        <f t="shared" si="18"/>
        <v>#REF!</v>
      </c>
      <c r="AF31" s="247" t="e">
        <f t="shared" si="18"/>
        <v>#REF!</v>
      </c>
      <c r="AG31" s="247" t="e">
        <f t="shared" si="18"/>
        <v>#REF!</v>
      </c>
      <c r="AH31" s="247" t="e">
        <f t="shared" si="18"/>
        <v>#REF!</v>
      </c>
      <c r="AI31" s="247" t="e">
        <f t="shared" si="18"/>
        <v>#REF!</v>
      </c>
      <c r="AJ31" s="247" t="e">
        <f t="shared" si="18"/>
        <v>#REF!</v>
      </c>
      <c r="AK31" s="247" t="e">
        <f t="shared" si="18"/>
        <v>#REF!</v>
      </c>
      <c r="AL31" s="247" t="e">
        <f t="shared" si="18"/>
        <v>#REF!</v>
      </c>
      <c r="AM31" s="247" t="e">
        <f t="shared" si="18"/>
        <v>#REF!</v>
      </c>
      <c r="AN31" s="247" t="e">
        <f t="shared" si="18"/>
        <v>#REF!</v>
      </c>
      <c r="AO31" s="247" t="e">
        <f t="shared" si="18"/>
        <v>#REF!</v>
      </c>
      <c r="AP31" s="247" t="e">
        <f t="shared" si="18"/>
        <v>#REF!</v>
      </c>
      <c r="AQ31" s="247" t="e">
        <f t="shared" si="18"/>
        <v>#REF!</v>
      </c>
      <c r="AR31" s="247" t="e">
        <f t="shared" si="18"/>
        <v>#REF!</v>
      </c>
      <c r="AS31" s="247" t="e">
        <f t="shared" si="19"/>
        <v>#REF!</v>
      </c>
      <c r="AT31" s="247" t="e">
        <f t="shared" si="19"/>
        <v>#REF!</v>
      </c>
      <c r="AU31" s="247" t="e">
        <f t="shared" si="19"/>
        <v>#REF!</v>
      </c>
      <c r="AV31" s="247" t="e">
        <f t="shared" si="19"/>
        <v>#REF!</v>
      </c>
      <c r="AW31" s="247" t="e">
        <f t="shared" si="19"/>
        <v>#REF!</v>
      </c>
      <c r="AX31" s="247" t="e">
        <f t="shared" si="19"/>
        <v>#REF!</v>
      </c>
      <c r="AY31" s="247" t="e">
        <f t="shared" si="19"/>
        <v>#REF!</v>
      </c>
      <c r="AZ31" s="247" t="e">
        <f t="shared" si="19"/>
        <v>#REF!</v>
      </c>
      <c r="BA31" s="247" t="e">
        <f t="shared" si="19"/>
        <v>#REF!</v>
      </c>
      <c r="BB31" s="247" t="e">
        <f t="shared" si="19"/>
        <v>#REF!</v>
      </c>
      <c r="BC31" s="247" t="e">
        <f t="shared" si="19"/>
        <v>#REF!</v>
      </c>
      <c r="BD31" s="247" t="e">
        <f t="shared" si="19"/>
        <v>#REF!</v>
      </c>
      <c r="BE31" s="247" t="e">
        <f t="shared" si="19"/>
        <v>#REF!</v>
      </c>
      <c r="BF31" s="247" t="e">
        <f t="shared" si="19"/>
        <v>#REF!</v>
      </c>
      <c r="BG31" s="247" t="e">
        <f t="shared" si="19"/>
        <v>#REF!</v>
      </c>
      <c r="BH31" s="234" t="e">
        <f t="shared" si="20"/>
        <v>#REF!</v>
      </c>
      <c r="BI31" s="244" t="e">
        <f t="shared" si="12"/>
        <v>#REF!</v>
      </c>
    </row>
    <row r="32" spans="2:61" s="230" customFormat="1" hidden="1">
      <c r="B32" s="236" t="s">
        <v>316</v>
      </c>
      <c r="C32" s="237" t="e">
        <f>[1]Inputs!$A$21</f>
        <v>#REF!</v>
      </c>
      <c r="D32" s="269"/>
      <c r="E32" s="270" t="e">
        <f t="shared" si="21"/>
        <v>#REF!</v>
      </c>
      <c r="F32" s="271" t="e">
        <f>INDEX([1]Inputs!$A$16:$C$28,MATCH($C32,[1]Inputs!$A$16:$A$28,0),2)</f>
        <v>#REF!</v>
      </c>
      <c r="G32" s="272" t="e">
        <f>INDEX([1]Inputs!$A$16:$C$28,MATCH($C32,[1]Inputs!$A$16:$A$28,0),3)</f>
        <v>#REF!</v>
      </c>
      <c r="H32" s="273" t="e">
        <f t="shared" si="8"/>
        <v>#REF!</v>
      </c>
      <c r="I32" s="239">
        <v>1</v>
      </c>
      <c r="J32" s="274">
        <v>1</v>
      </c>
      <c r="K32" s="241" t="e">
        <f>IF(J32=0,0,_xlfn.CEILING.PRECISE(([1]Inputs!$F$1+IF(I32=0,0,-I32+1))/J32))</f>
        <v>#REF!</v>
      </c>
      <c r="L32" s="242"/>
      <c r="M32" s="247" t="e">
        <f t="shared" si="9"/>
        <v>#REF!</v>
      </c>
      <c r="N32" s="275" t="e">
        <f t="shared" si="4"/>
        <v>#REF!</v>
      </c>
      <c r="O32" s="245"/>
      <c r="P32" s="246" t="e">
        <f t="shared" si="13"/>
        <v>#REF!</v>
      </c>
      <c r="Q32" s="246" t="e">
        <f t="shared" si="14"/>
        <v>#REF!</v>
      </c>
      <c r="R32" s="246" t="e">
        <f t="shared" si="15"/>
        <v>#REF!</v>
      </c>
      <c r="S32" s="246" t="e">
        <f t="shared" si="16"/>
        <v>#REF!</v>
      </c>
      <c r="T32" s="246" t="e">
        <f t="shared" si="5"/>
        <v>#REF!</v>
      </c>
      <c r="U32" s="247" t="e">
        <f t="shared" si="6"/>
        <v>#REF!</v>
      </c>
      <c r="V32" s="229"/>
      <c r="W32" s="276" t="e">
        <f t="shared" si="22"/>
        <v>#REF!</v>
      </c>
      <c r="X32" s="277" t="e">
        <f t="shared" si="23"/>
        <v>#REF!</v>
      </c>
      <c r="Y32" s="278" t="e">
        <f t="shared" si="24"/>
        <v>#REF!</v>
      </c>
      <c r="Z32" s="279" t="e">
        <f t="shared" si="17"/>
        <v>#REF!</v>
      </c>
      <c r="AB32" s="250" t="e">
        <f t="shared" si="10"/>
        <v>#REF!</v>
      </c>
      <c r="AC32" s="247" t="e">
        <f t="shared" si="18"/>
        <v>#REF!</v>
      </c>
      <c r="AD32" s="247" t="e">
        <f t="shared" si="18"/>
        <v>#REF!</v>
      </c>
      <c r="AE32" s="247" t="e">
        <f t="shared" si="18"/>
        <v>#REF!</v>
      </c>
      <c r="AF32" s="247" t="e">
        <f t="shared" si="18"/>
        <v>#REF!</v>
      </c>
      <c r="AG32" s="247" t="e">
        <f t="shared" si="18"/>
        <v>#REF!</v>
      </c>
      <c r="AH32" s="247" t="e">
        <f t="shared" si="18"/>
        <v>#REF!</v>
      </c>
      <c r="AI32" s="247" t="e">
        <f t="shared" si="18"/>
        <v>#REF!</v>
      </c>
      <c r="AJ32" s="247" t="e">
        <f t="shared" si="18"/>
        <v>#REF!</v>
      </c>
      <c r="AK32" s="247" t="e">
        <f t="shared" si="18"/>
        <v>#REF!</v>
      </c>
      <c r="AL32" s="247" t="e">
        <f t="shared" si="18"/>
        <v>#REF!</v>
      </c>
      <c r="AM32" s="247" t="e">
        <f t="shared" si="18"/>
        <v>#REF!</v>
      </c>
      <c r="AN32" s="247" t="e">
        <f t="shared" si="18"/>
        <v>#REF!</v>
      </c>
      <c r="AO32" s="247" t="e">
        <f t="shared" si="18"/>
        <v>#REF!</v>
      </c>
      <c r="AP32" s="247" t="e">
        <f t="shared" si="18"/>
        <v>#REF!</v>
      </c>
      <c r="AQ32" s="247" t="e">
        <f t="shared" si="18"/>
        <v>#REF!</v>
      </c>
      <c r="AR32" s="247" t="e">
        <f t="shared" si="18"/>
        <v>#REF!</v>
      </c>
      <c r="AS32" s="247" t="e">
        <f t="shared" si="19"/>
        <v>#REF!</v>
      </c>
      <c r="AT32" s="247" t="e">
        <f t="shared" si="19"/>
        <v>#REF!</v>
      </c>
      <c r="AU32" s="247" t="e">
        <f t="shared" si="19"/>
        <v>#REF!</v>
      </c>
      <c r="AV32" s="247" t="e">
        <f t="shared" si="19"/>
        <v>#REF!</v>
      </c>
      <c r="AW32" s="247" t="e">
        <f t="shared" si="19"/>
        <v>#REF!</v>
      </c>
      <c r="AX32" s="247" t="e">
        <f t="shared" si="19"/>
        <v>#REF!</v>
      </c>
      <c r="AY32" s="247" t="e">
        <f t="shared" si="19"/>
        <v>#REF!</v>
      </c>
      <c r="AZ32" s="247" t="e">
        <f t="shared" si="19"/>
        <v>#REF!</v>
      </c>
      <c r="BA32" s="247" t="e">
        <f t="shared" si="19"/>
        <v>#REF!</v>
      </c>
      <c r="BB32" s="247" t="e">
        <f t="shared" si="19"/>
        <v>#REF!</v>
      </c>
      <c r="BC32" s="247" t="e">
        <f t="shared" si="19"/>
        <v>#REF!</v>
      </c>
      <c r="BD32" s="247" t="e">
        <f t="shared" si="19"/>
        <v>#REF!</v>
      </c>
      <c r="BE32" s="247" t="e">
        <f t="shared" si="19"/>
        <v>#REF!</v>
      </c>
      <c r="BF32" s="247" t="e">
        <f t="shared" si="19"/>
        <v>#REF!</v>
      </c>
      <c r="BG32" s="247" t="e">
        <f t="shared" si="19"/>
        <v>#REF!</v>
      </c>
      <c r="BH32" s="234" t="e">
        <f t="shared" si="20"/>
        <v>#REF!</v>
      </c>
      <c r="BI32" s="244" t="e">
        <f t="shared" si="12"/>
        <v>#REF!</v>
      </c>
    </row>
    <row r="33" spans="2:61" s="230" customFormat="1" hidden="1">
      <c r="B33" s="236" t="s">
        <v>316</v>
      </c>
      <c r="C33" s="237" t="e">
        <f>[1]Inputs!$A$22</f>
        <v>#REF!</v>
      </c>
      <c r="D33" s="269"/>
      <c r="E33" s="270" t="e">
        <f t="shared" si="21"/>
        <v>#REF!</v>
      </c>
      <c r="F33" s="271" t="e">
        <f>INDEX([1]Inputs!$A$16:$C$28,MATCH($C33,[1]Inputs!$A$16:$A$28,0),2)</f>
        <v>#REF!</v>
      </c>
      <c r="G33" s="272" t="e">
        <f>INDEX([1]Inputs!$A$16:$C$28,MATCH($C33,[1]Inputs!$A$16:$A$28,0),3)</f>
        <v>#REF!</v>
      </c>
      <c r="H33" s="273" t="e">
        <f t="shared" si="8"/>
        <v>#REF!</v>
      </c>
      <c r="I33" s="239">
        <v>1</v>
      </c>
      <c r="J33" s="274"/>
      <c r="K33" s="241">
        <f>IF(J33=0,0,_xlfn.CEILING.PRECISE(([1]Inputs!$F$1+IF(I33=0,0,-I33+1))/J33))</f>
        <v>0</v>
      </c>
      <c r="L33" s="242"/>
      <c r="M33" s="247" t="e">
        <f t="shared" si="9"/>
        <v>#REF!</v>
      </c>
      <c r="N33" s="275" t="e">
        <f t="shared" si="4"/>
        <v>#REF!</v>
      </c>
      <c r="O33" s="245"/>
      <c r="P33" s="246" t="e">
        <f t="shared" si="13"/>
        <v>#REF!</v>
      </c>
      <c r="Q33" s="246" t="e">
        <f t="shared" si="14"/>
        <v>#REF!</v>
      </c>
      <c r="R33" s="246" t="e">
        <f t="shared" si="15"/>
        <v>#REF!</v>
      </c>
      <c r="S33" s="246" t="e">
        <f t="shared" si="16"/>
        <v>#REF!</v>
      </c>
      <c r="T33" s="246" t="e">
        <f t="shared" si="5"/>
        <v>#REF!</v>
      </c>
      <c r="U33" s="247" t="e">
        <f t="shared" si="6"/>
        <v>#REF!</v>
      </c>
      <c r="V33" s="229"/>
      <c r="W33" s="276" t="e">
        <f t="shared" si="22"/>
        <v>#REF!</v>
      </c>
      <c r="X33" s="277" t="e">
        <f t="shared" si="23"/>
        <v>#REF!</v>
      </c>
      <c r="Y33" s="278" t="e">
        <f t="shared" si="24"/>
        <v>#REF!</v>
      </c>
      <c r="Z33" s="279" t="e">
        <f t="shared" si="17"/>
        <v>#REF!</v>
      </c>
      <c r="AB33" s="250" t="e">
        <f t="shared" si="10"/>
        <v>#REF!</v>
      </c>
      <c r="AC33" s="247" t="e">
        <f t="shared" si="18"/>
        <v>#REF!</v>
      </c>
      <c r="AD33" s="247" t="e">
        <f t="shared" si="18"/>
        <v>#REF!</v>
      </c>
      <c r="AE33" s="247" t="e">
        <f t="shared" si="18"/>
        <v>#REF!</v>
      </c>
      <c r="AF33" s="247" t="e">
        <f t="shared" si="18"/>
        <v>#REF!</v>
      </c>
      <c r="AG33" s="247" t="e">
        <f t="shared" si="18"/>
        <v>#REF!</v>
      </c>
      <c r="AH33" s="247" t="e">
        <f t="shared" si="18"/>
        <v>#REF!</v>
      </c>
      <c r="AI33" s="247" t="e">
        <f t="shared" si="18"/>
        <v>#REF!</v>
      </c>
      <c r="AJ33" s="247" t="e">
        <f t="shared" si="18"/>
        <v>#REF!</v>
      </c>
      <c r="AK33" s="247" t="e">
        <f t="shared" si="18"/>
        <v>#REF!</v>
      </c>
      <c r="AL33" s="247" t="e">
        <f t="shared" si="18"/>
        <v>#REF!</v>
      </c>
      <c r="AM33" s="247" t="e">
        <f t="shared" si="18"/>
        <v>#REF!</v>
      </c>
      <c r="AN33" s="247" t="e">
        <f t="shared" si="18"/>
        <v>#REF!</v>
      </c>
      <c r="AO33" s="247" t="e">
        <f t="shared" si="18"/>
        <v>#REF!</v>
      </c>
      <c r="AP33" s="247" t="e">
        <f t="shared" si="18"/>
        <v>#REF!</v>
      </c>
      <c r="AQ33" s="247" t="e">
        <f t="shared" si="18"/>
        <v>#REF!</v>
      </c>
      <c r="AR33" s="247" t="e">
        <f t="shared" si="18"/>
        <v>#REF!</v>
      </c>
      <c r="AS33" s="247" t="e">
        <f t="shared" si="19"/>
        <v>#REF!</v>
      </c>
      <c r="AT33" s="247" t="e">
        <f t="shared" si="19"/>
        <v>#REF!</v>
      </c>
      <c r="AU33" s="247" t="e">
        <f t="shared" si="19"/>
        <v>#REF!</v>
      </c>
      <c r="AV33" s="247" t="e">
        <f t="shared" si="19"/>
        <v>#REF!</v>
      </c>
      <c r="AW33" s="247" t="e">
        <f t="shared" si="19"/>
        <v>#REF!</v>
      </c>
      <c r="AX33" s="247" t="e">
        <f t="shared" si="19"/>
        <v>#REF!</v>
      </c>
      <c r="AY33" s="247" t="e">
        <f t="shared" si="19"/>
        <v>#REF!</v>
      </c>
      <c r="AZ33" s="247" t="e">
        <f t="shared" si="19"/>
        <v>#REF!</v>
      </c>
      <c r="BA33" s="247" t="e">
        <f t="shared" si="19"/>
        <v>#REF!</v>
      </c>
      <c r="BB33" s="247" t="e">
        <f t="shared" si="19"/>
        <v>#REF!</v>
      </c>
      <c r="BC33" s="247" t="e">
        <f t="shared" si="19"/>
        <v>#REF!</v>
      </c>
      <c r="BD33" s="247" t="e">
        <f t="shared" si="19"/>
        <v>#REF!</v>
      </c>
      <c r="BE33" s="247" t="e">
        <f t="shared" si="19"/>
        <v>#REF!</v>
      </c>
      <c r="BF33" s="247" t="e">
        <f t="shared" si="19"/>
        <v>#REF!</v>
      </c>
      <c r="BG33" s="247" t="e">
        <f t="shared" si="19"/>
        <v>#REF!</v>
      </c>
      <c r="BH33" s="234" t="e">
        <f t="shared" si="20"/>
        <v>#REF!</v>
      </c>
      <c r="BI33" s="244" t="e">
        <f t="shared" si="12"/>
        <v>#REF!</v>
      </c>
    </row>
    <row r="34" spans="2:61" s="230" customFormat="1" hidden="1">
      <c r="B34" s="236" t="s">
        <v>316</v>
      </c>
      <c r="C34" s="237" t="e">
        <f>[1]Inputs!$A$25</f>
        <v>#REF!</v>
      </c>
      <c r="D34" s="269"/>
      <c r="E34" s="270" t="e">
        <f t="shared" si="21"/>
        <v>#REF!</v>
      </c>
      <c r="F34" s="271" t="e">
        <f>INDEX([1]Inputs!$A$16:$C$28,MATCH($C34,[1]Inputs!$A$16:$A$28,0),2)</f>
        <v>#REF!</v>
      </c>
      <c r="G34" s="272" t="e">
        <f>INDEX([1]Inputs!$A$16:$C$28,MATCH($C34,[1]Inputs!$A$16:$A$28,0),3)</f>
        <v>#REF!</v>
      </c>
      <c r="H34" s="273" t="e">
        <f t="shared" si="8"/>
        <v>#REF!</v>
      </c>
      <c r="I34" s="239">
        <v>1</v>
      </c>
      <c r="J34" s="274">
        <v>1</v>
      </c>
      <c r="K34" s="241" t="e">
        <f>IF(J34=0,0,_xlfn.CEILING.PRECISE(([1]Inputs!$F$1+IF(I34=0,0,-I34+1))/J34))</f>
        <v>#REF!</v>
      </c>
      <c r="L34" s="242"/>
      <c r="M34" s="247" t="e">
        <f t="shared" si="9"/>
        <v>#REF!</v>
      </c>
      <c r="N34" s="275" t="e">
        <f t="shared" si="4"/>
        <v>#REF!</v>
      </c>
      <c r="O34" s="245"/>
      <c r="P34" s="246" t="e">
        <f t="shared" si="13"/>
        <v>#REF!</v>
      </c>
      <c r="Q34" s="246" t="e">
        <f t="shared" si="14"/>
        <v>#REF!</v>
      </c>
      <c r="R34" s="246" t="e">
        <f t="shared" si="15"/>
        <v>#REF!</v>
      </c>
      <c r="S34" s="246" t="e">
        <f t="shared" si="16"/>
        <v>#REF!</v>
      </c>
      <c r="T34" s="246" t="e">
        <f t="shared" si="5"/>
        <v>#REF!</v>
      </c>
      <c r="U34" s="247" t="e">
        <f t="shared" si="6"/>
        <v>#REF!</v>
      </c>
      <c r="V34" s="229"/>
      <c r="W34" s="276" t="e">
        <f t="shared" si="22"/>
        <v>#REF!</v>
      </c>
      <c r="X34" s="277" t="e">
        <f t="shared" si="23"/>
        <v>#REF!</v>
      </c>
      <c r="Y34" s="278" t="e">
        <f t="shared" si="24"/>
        <v>#REF!</v>
      </c>
      <c r="Z34" s="279" t="e">
        <f t="shared" si="17"/>
        <v>#REF!</v>
      </c>
      <c r="AB34" s="250" t="e">
        <f t="shared" si="10"/>
        <v>#REF!</v>
      </c>
      <c r="AC34" s="247" t="e">
        <f t="shared" si="18"/>
        <v>#REF!</v>
      </c>
      <c r="AD34" s="247" t="e">
        <f t="shared" si="18"/>
        <v>#REF!</v>
      </c>
      <c r="AE34" s="247" t="e">
        <f t="shared" si="18"/>
        <v>#REF!</v>
      </c>
      <c r="AF34" s="247" t="e">
        <f t="shared" si="18"/>
        <v>#REF!</v>
      </c>
      <c r="AG34" s="247" t="e">
        <f t="shared" si="18"/>
        <v>#REF!</v>
      </c>
      <c r="AH34" s="247" t="e">
        <f t="shared" si="18"/>
        <v>#REF!</v>
      </c>
      <c r="AI34" s="247" t="e">
        <f t="shared" si="18"/>
        <v>#REF!</v>
      </c>
      <c r="AJ34" s="247" t="e">
        <f t="shared" si="18"/>
        <v>#REF!</v>
      </c>
      <c r="AK34" s="247" t="e">
        <f t="shared" si="18"/>
        <v>#REF!</v>
      </c>
      <c r="AL34" s="247" t="e">
        <f t="shared" si="18"/>
        <v>#REF!</v>
      </c>
      <c r="AM34" s="247" t="e">
        <f t="shared" si="18"/>
        <v>#REF!</v>
      </c>
      <c r="AN34" s="247" t="e">
        <f t="shared" si="18"/>
        <v>#REF!</v>
      </c>
      <c r="AO34" s="247" t="e">
        <f t="shared" si="18"/>
        <v>#REF!</v>
      </c>
      <c r="AP34" s="247" t="e">
        <f t="shared" si="18"/>
        <v>#REF!</v>
      </c>
      <c r="AQ34" s="247" t="e">
        <f t="shared" si="18"/>
        <v>#REF!</v>
      </c>
      <c r="AR34" s="247" t="e">
        <f t="shared" si="18"/>
        <v>#REF!</v>
      </c>
      <c r="AS34" s="247" t="e">
        <f t="shared" si="19"/>
        <v>#REF!</v>
      </c>
      <c r="AT34" s="247" t="e">
        <f t="shared" si="19"/>
        <v>#REF!</v>
      </c>
      <c r="AU34" s="247" t="e">
        <f t="shared" si="19"/>
        <v>#REF!</v>
      </c>
      <c r="AV34" s="247" t="e">
        <f t="shared" si="19"/>
        <v>#REF!</v>
      </c>
      <c r="AW34" s="247" t="e">
        <f t="shared" si="19"/>
        <v>#REF!</v>
      </c>
      <c r="AX34" s="247" t="e">
        <f t="shared" si="19"/>
        <v>#REF!</v>
      </c>
      <c r="AY34" s="247" t="e">
        <f t="shared" si="19"/>
        <v>#REF!</v>
      </c>
      <c r="AZ34" s="247" t="e">
        <f t="shared" si="19"/>
        <v>#REF!</v>
      </c>
      <c r="BA34" s="247" t="e">
        <f t="shared" si="19"/>
        <v>#REF!</v>
      </c>
      <c r="BB34" s="247" t="e">
        <f t="shared" si="19"/>
        <v>#REF!</v>
      </c>
      <c r="BC34" s="247" t="e">
        <f t="shared" si="19"/>
        <v>#REF!</v>
      </c>
      <c r="BD34" s="247" t="e">
        <f t="shared" si="19"/>
        <v>#REF!</v>
      </c>
      <c r="BE34" s="247" t="e">
        <f t="shared" si="19"/>
        <v>#REF!</v>
      </c>
      <c r="BF34" s="247" t="e">
        <f t="shared" si="19"/>
        <v>#REF!</v>
      </c>
      <c r="BG34" s="247" t="e">
        <f t="shared" si="19"/>
        <v>#REF!</v>
      </c>
      <c r="BH34" s="234" t="e">
        <f t="shared" si="20"/>
        <v>#REF!</v>
      </c>
      <c r="BI34" s="244" t="e">
        <f t="shared" si="12"/>
        <v>#REF!</v>
      </c>
    </row>
    <row r="35" spans="2:61" s="230" customFormat="1" hidden="1">
      <c r="B35" s="236" t="s">
        <v>316</v>
      </c>
      <c r="C35" s="237" t="e">
        <f>[1]Inputs!$A$26</f>
        <v>#REF!</v>
      </c>
      <c r="D35" s="269"/>
      <c r="E35" s="270" t="e">
        <f t="shared" si="21"/>
        <v>#REF!</v>
      </c>
      <c r="F35" s="271" t="e">
        <f>INDEX([1]Inputs!$A$16:$C$28,MATCH($C35,[1]Inputs!$A$16:$A$28,0),2)</f>
        <v>#REF!</v>
      </c>
      <c r="G35" s="272" t="e">
        <f>INDEX([1]Inputs!$A$16:$C$28,MATCH($C35,[1]Inputs!$A$16:$A$28,0),3)</f>
        <v>#REF!</v>
      </c>
      <c r="H35" s="273" t="e">
        <f t="shared" si="8"/>
        <v>#REF!</v>
      </c>
      <c r="I35" s="239">
        <v>1</v>
      </c>
      <c r="J35" s="274">
        <v>1</v>
      </c>
      <c r="K35" s="241" t="e">
        <f>IF(J35=0,0,_xlfn.CEILING.PRECISE(([1]Inputs!$F$1+IF(I35=0,0,-I35+1))/J35))</f>
        <v>#REF!</v>
      </c>
      <c r="L35" s="242"/>
      <c r="M35" s="247" t="e">
        <f t="shared" si="9"/>
        <v>#REF!</v>
      </c>
      <c r="N35" s="275" t="e">
        <f t="shared" si="4"/>
        <v>#REF!</v>
      </c>
      <c r="O35" s="245"/>
      <c r="P35" s="246" t="e">
        <f t="shared" si="13"/>
        <v>#REF!</v>
      </c>
      <c r="Q35" s="246" t="e">
        <f t="shared" si="14"/>
        <v>#REF!</v>
      </c>
      <c r="R35" s="246" t="e">
        <f t="shared" si="15"/>
        <v>#REF!</v>
      </c>
      <c r="S35" s="246" t="e">
        <f t="shared" si="16"/>
        <v>#REF!</v>
      </c>
      <c r="T35" s="246" t="e">
        <f t="shared" si="5"/>
        <v>#REF!</v>
      </c>
      <c r="U35" s="247" t="e">
        <f t="shared" si="6"/>
        <v>#REF!</v>
      </c>
      <c r="V35" s="229"/>
      <c r="W35" s="276" t="e">
        <f t="shared" si="22"/>
        <v>#REF!</v>
      </c>
      <c r="X35" s="277" t="e">
        <f t="shared" si="23"/>
        <v>#REF!</v>
      </c>
      <c r="Y35" s="278" t="e">
        <f t="shared" si="24"/>
        <v>#REF!</v>
      </c>
      <c r="Z35" s="279" t="e">
        <f t="shared" si="17"/>
        <v>#REF!</v>
      </c>
      <c r="AB35" s="250" t="e">
        <f t="shared" si="10"/>
        <v>#REF!</v>
      </c>
      <c r="AC35" s="247" t="e">
        <f t="shared" si="18"/>
        <v>#REF!</v>
      </c>
      <c r="AD35" s="247" t="e">
        <f t="shared" si="18"/>
        <v>#REF!</v>
      </c>
      <c r="AE35" s="247" t="e">
        <f t="shared" si="18"/>
        <v>#REF!</v>
      </c>
      <c r="AF35" s="247" t="e">
        <f t="shared" si="18"/>
        <v>#REF!</v>
      </c>
      <c r="AG35" s="247" t="e">
        <f t="shared" si="18"/>
        <v>#REF!</v>
      </c>
      <c r="AH35" s="247" t="e">
        <f t="shared" si="18"/>
        <v>#REF!</v>
      </c>
      <c r="AI35" s="247" t="e">
        <f t="shared" si="18"/>
        <v>#REF!</v>
      </c>
      <c r="AJ35" s="247" t="e">
        <f t="shared" si="18"/>
        <v>#REF!</v>
      </c>
      <c r="AK35" s="247" t="e">
        <f t="shared" si="18"/>
        <v>#REF!</v>
      </c>
      <c r="AL35" s="247" t="e">
        <f t="shared" si="18"/>
        <v>#REF!</v>
      </c>
      <c r="AM35" s="247" t="e">
        <f t="shared" si="18"/>
        <v>#REF!</v>
      </c>
      <c r="AN35" s="247" t="e">
        <f t="shared" si="18"/>
        <v>#REF!</v>
      </c>
      <c r="AO35" s="247" t="e">
        <f t="shared" si="18"/>
        <v>#REF!</v>
      </c>
      <c r="AP35" s="247" t="e">
        <f t="shared" si="18"/>
        <v>#REF!</v>
      </c>
      <c r="AQ35" s="247" t="e">
        <f t="shared" si="18"/>
        <v>#REF!</v>
      </c>
      <c r="AR35" s="247" t="e">
        <f t="shared" si="18"/>
        <v>#REF!</v>
      </c>
      <c r="AS35" s="247" t="e">
        <f t="shared" si="19"/>
        <v>#REF!</v>
      </c>
      <c r="AT35" s="247" t="e">
        <f t="shared" si="19"/>
        <v>#REF!</v>
      </c>
      <c r="AU35" s="247" t="e">
        <f t="shared" si="19"/>
        <v>#REF!</v>
      </c>
      <c r="AV35" s="247" t="e">
        <f t="shared" si="19"/>
        <v>#REF!</v>
      </c>
      <c r="AW35" s="247" t="e">
        <f t="shared" si="19"/>
        <v>#REF!</v>
      </c>
      <c r="AX35" s="247" t="e">
        <f t="shared" si="19"/>
        <v>#REF!</v>
      </c>
      <c r="AY35" s="247" t="e">
        <f t="shared" si="19"/>
        <v>#REF!</v>
      </c>
      <c r="AZ35" s="247" t="e">
        <f t="shared" si="19"/>
        <v>#REF!</v>
      </c>
      <c r="BA35" s="247" t="e">
        <f t="shared" si="19"/>
        <v>#REF!</v>
      </c>
      <c r="BB35" s="247" t="e">
        <f t="shared" si="19"/>
        <v>#REF!</v>
      </c>
      <c r="BC35" s="247" t="e">
        <f t="shared" si="19"/>
        <v>#REF!</v>
      </c>
      <c r="BD35" s="247" t="e">
        <f t="shared" si="19"/>
        <v>#REF!</v>
      </c>
      <c r="BE35" s="247" t="e">
        <f t="shared" si="19"/>
        <v>#REF!</v>
      </c>
      <c r="BF35" s="247" t="e">
        <f t="shared" si="19"/>
        <v>#REF!</v>
      </c>
      <c r="BG35" s="247" t="e">
        <f t="shared" si="19"/>
        <v>#REF!</v>
      </c>
      <c r="BH35" s="234" t="e">
        <f t="shared" si="20"/>
        <v>#REF!</v>
      </c>
      <c r="BI35" s="244" t="e">
        <f t="shared" si="12"/>
        <v>#REF!</v>
      </c>
    </row>
    <row r="36" spans="2:61" s="230" customFormat="1" hidden="1">
      <c r="B36" s="236" t="s">
        <v>316</v>
      </c>
      <c r="C36" s="237" t="e">
        <f>[1]Inputs!$A$27</f>
        <v>#REF!</v>
      </c>
      <c r="D36" s="269"/>
      <c r="E36" s="270" t="e">
        <f t="shared" si="21"/>
        <v>#REF!</v>
      </c>
      <c r="F36" s="271" t="e">
        <f>INDEX([1]Inputs!$A$16:$C$28,MATCH($C36,[1]Inputs!$A$16:$A$28,0),2)</f>
        <v>#REF!</v>
      </c>
      <c r="G36" s="272" t="e">
        <f>INDEX([1]Inputs!$A$16:$C$28,MATCH($C36,[1]Inputs!$A$16:$A$28,0),3)</f>
        <v>#REF!</v>
      </c>
      <c r="H36" s="273" t="e">
        <f t="shared" si="8"/>
        <v>#REF!</v>
      </c>
      <c r="I36" s="239">
        <v>1</v>
      </c>
      <c r="J36" s="274">
        <v>1</v>
      </c>
      <c r="K36" s="241" t="e">
        <f>IF(J36=0,0,_xlfn.CEILING.PRECISE(([1]Inputs!$F$1+IF(I36=0,0,-I36+1))/J36))</f>
        <v>#REF!</v>
      </c>
      <c r="L36" s="242"/>
      <c r="M36" s="247" t="e">
        <f t="shared" si="9"/>
        <v>#REF!</v>
      </c>
      <c r="N36" s="275" t="e">
        <f t="shared" si="4"/>
        <v>#REF!</v>
      </c>
      <c r="O36" s="245"/>
      <c r="P36" s="246" t="e">
        <f t="shared" si="13"/>
        <v>#REF!</v>
      </c>
      <c r="Q36" s="246" t="e">
        <f t="shared" si="14"/>
        <v>#REF!</v>
      </c>
      <c r="R36" s="246" t="e">
        <f t="shared" si="15"/>
        <v>#REF!</v>
      </c>
      <c r="S36" s="246" t="e">
        <f t="shared" si="16"/>
        <v>#REF!</v>
      </c>
      <c r="T36" s="246" t="e">
        <f t="shared" si="5"/>
        <v>#REF!</v>
      </c>
      <c r="U36" s="247" t="e">
        <f t="shared" si="6"/>
        <v>#REF!</v>
      </c>
      <c r="V36" s="229"/>
      <c r="W36" s="276" t="e">
        <f t="shared" si="22"/>
        <v>#REF!</v>
      </c>
      <c r="X36" s="277" t="e">
        <f t="shared" si="23"/>
        <v>#REF!</v>
      </c>
      <c r="Y36" s="278" t="e">
        <f t="shared" si="24"/>
        <v>#REF!</v>
      </c>
      <c r="Z36" s="279" t="e">
        <f t="shared" si="17"/>
        <v>#REF!</v>
      </c>
      <c r="AB36" s="250" t="e">
        <f t="shared" si="10"/>
        <v>#REF!</v>
      </c>
      <c r="AC36" s="247" t="e">
        <f t="shared" si="18"/>
        <v>#REF!</v>
      </c>
      <c r="AD36" s="247" t="e">
        <f t="shared" si="18"/>
        <v>#REF!</v>
      </c>
      <c r="AE36" s="247" t="e">
        <f t="shared" si="18"/>
        <v>#REF!</v>
      </c>
      <c r="AF36" s="247" t="e">
        <f t="shared" si="18"/>
        <v>#REF!</v>
      </c>
      <c r="AG36" s="247" t="e">
        <f t="shared" si="18"/>
        <v>#REF!</v>
      </c>
      <c r="AH36" s="247" t="e">
        <f t="shared" si="18"/>
        <v>#REF!</v>
      </c>
      <c r="AI36" s="247" t="e">
        <f t="shared" si="18"/>
        <v>#REF!</v>
      </c>
      <c r="AJ36" s="247" t="e">
        <f t="shared" si="18"/>
        <v>#REF!</v>
      </c>
      <c r="AK36" s="247" t="e">
        <f t="shared" si="18"/>
        <v>#REF!</v>
      </c>
      <c r="AL36" s="247" t="e">
        <f t="shared" si="18"/>
        <v>#REF!</v>
      </c>
      <c r="AM36" s="247" t="e">
        <f t="shared" si="18"/>
        <v>#REF!</v>
      </c>
      <c r="AN36" s="247" t="e">
        <f t="shared" si="18"/>
        <v>#REF!</v>
      </c>
      <c r="AO36" s="247" t="e">
        <f t="shared" si="18"/>
        <v>#REF!</v>
      </c>
      <c r="AP36" s="247" t="e">
        <f t="shared" si="18"/>
        <v>#REF!</v>
      </c>
      <c r="AQ36" s="247" t="e">
        <f t="shared" si="18"/>
        <v>#REF!</v>
      </c>
      <c r="AR36" s="247" t="e">
        <f t="shared" si="18"/>
        <v>#REF!</v>
      </c>
      <c r="AS36" s="247" t="e">
        <f t="shared" si="19"/>
        <v>#REF!</v>
      </c>
      <c r="AT36" s="247" t="e">
        <f t="shared" si="19"/>
        <v>#REF!</v>
      </c>
      <c r="AU36" s="247" t="e">
        <f t="shared" si="19"/>
        <v>#REF!</v>
      </c>
      <c r="AV36" s="247" t="e">
        <f t="shared" si="19"/>
        <v>#REF!</v>
      </c>
      <c r="AW36" s="247" t="e">
        <f t="shared" si="19"/>
        <v>#REF!</v>
      </c>
      <c r="AX36" s="247" t="e">
        <f t="shared" si="19"/>
        <v>#REF!</v>
      </c>
      <c r="AY36" s="247" t="e">
        <f t="shared" si="19"/>
        <v>#REF!</v>
      </c>
      <c r="AZ36" s="247" t="e">
        <f t="shared" si="19"/>
        <v>#REF!</v>
      </c>
      <c r="BA36" s="247" t="e">
        <f t="shared" si="19"/>
        <v>#REF!</v>
      </c>
      <c r="BB36" s="247" t="e">
        <f t="shared" si="19"/>
        <v>#REF!</v>
      </c>
      <c r="BC36" s="247" t="e">
        <f t="shared" si="19"/>
        <v>#REF!</v>
      </c>
      <c r="BD36" s="247" t="e">
        <f t="shared" si="19"/>
        <v>#REF!</v>
      </c>
      <c r="BE36" s="247" t="e">
        <f t="shared" si="19"/>
        <v>#REF!</v>
      </c>
      <c r="BF36" s="247" t="e">
        <f t="shared" si="19"/>
        <v>#REF!</v>
      </c>
      <c r="BG36" s="247" t="e">
        <f t="shared" si="19"/>
        <v>#REF!</v>
      </c>
      <c r="BH36" s="234" t="e">
        <f t="shared" si="20"/>
        <v>#REF!</v>
      </c>
      <c r="BI36" s="244" t="e">
        <f t="shared" si="12"/>
        <v>#REF!</v>
      </c>
    </row>
    <row r="37" spans="2:61" s="230" customFormat="1" hidden="1">
      <c r="B37" s="236" t="s">
        <v>316</v>
      </c>
      <c r="C37" s="237" t="e">
        <f>[1]Inputs!$A$28</f>
        <v>#REF!</v>
      </c>
      <c r="D37" s="269"/>
      <c r="E37" s="270" t="e">
        <f t="shared" si="21"/>
        <v>#REF!</v>
      </c>
      <c r="F37" s="271" t="e">
        <f>INDEX([1]Inputs!$A$16:$C$28,MATCH($C37,[1]Inputs!$A$16:$A$28,0),2)</f>
        <v>#REF!</v>
      </c>
      <c r="G37" s="272" t="e">
        <f>INDEX([1]Inputs!$A$16:$C$28,MATCH($C37,[1]Inputs!$A$16:$A$28,0),3)</f>
        <v>#REF!</v>
      </c>
      <c r="H37" s="273" t="e">
        <f t="shared" si="8"/>
        <v>#REF!</v>
      </c>
      <c r="I37" s="239">
        <v>1</v>
      </c>
      <c r="J37" s="274">
        <v>1</v>
      </c>
      <c r="K37" s="241" t="e">
        <f>IF(J37=0,0,_xlfn.CEILING.PRECISE(([1]Inputs!$F$1+IF(I37=0,0,-I37+1))/J37))</f>
        <v>#REF!</v>
      </c>
      <c r="L37" s="242"/>
      <c r="M37" s="247" t="e">
        <f t="shared" si="9"/>
        <v>#REF!</v>
      </c>
      <c r="N37" s="275" t="e">
        <f t="shared" si="4"/>
        <v>#REF!</v>
      </c>
      <c r="O37" s="245"/>
      <c r="P37" s="246" t="e">
        <f t="shared" si="13"/>
        <v>#REF!</v>
      </c>
      <c r="Q37" s="246" t="e">
        <f t="shared" si="14"/>
        <v>#REF!</v>
      </c>
      <c r="R37" s="246" t="e">
        <f t="shared" si="15"/>
        <v>#REF!</v>
      </c>
      <c r="S37" s="246" t="e">
        <f t="shared" si="16"/>
        <v>#REF!</v>
      </c>
      <c r="T37" s="246" t="e">
        <f t="shared" si="5"/>
        <v>#REF!</v>
      </c>
      <c r="U37" s="247" t="e">
        <f t="shared" si="6"/>
        <v>#REF!</v>
      </c>
      <c r="V37" s="229"/>
      <c r="W37" s="276" t="e">
        <f t="shared" si="22"/>
        <v>#REF!</v>
      </c>
      <c r="X37" s="277" t="e">
        <f t="shared" si="23"/>
        <v>#REF!</v>
      </c>
      <c r="Y37" s="278" t="e">
        <f t="shared" si="24"/>
        <v>#REF!</v>
      </c>
      <c r="Z37" s="279" t="e">
        <f t="shared" si="17"/>
        <v>#REF!</v>
      </c>
      <c r="AB37" s="250" t="e">
        <f t="shared" si="10"/>
        <v>#REF!</v>
      </c>
      <c r="AC37" s="247" t="e">
        <f t="shared" si="18"/>
        <v>#REF!</v>
      </c>
      <c r="AD37" s="247" t="e">
        <f t="shared" si="18"/>
        <v>#REF!</v>
      </c>
      <c r="AE37" s="247" t="e">
        <f t="shared" si="18"/>
        <v>#REF!</v>
      </c>
      <c r="AF37" s="247" t="e">
        <f t="shared" si="18"/>
        <v>#REF!</v>
      </c>
      <c r="AG37" s="247" t="e">
        <f t="shared" si="18"/>
        <v>#REF!</v>
      </c>
      <c r="AH37" s="247" t="e">
        <f t="shared" si="18"/>
        <v>#REF!</v>
      </c>
      <c r="AI37" s="247" t="e">
        <f t="shared" si="18"/>
        <v>#REF!</v>
      </c>
      <c r="AJ37" s="247" t="e">
        <f t="shared" si="18"/>
        <v>#REF!</v>
      </c>
      <c r="AK37" s="247" t="e">
        <f t="shared" si="18"/>
        <v>#REF!</v>
      </c>
      <c r="AL37" s="247" t="e">
        <f t="shared" si="18"/>
        <v>#REF!</v>
      </c>
      <c r="AM37" s="247" t="e">
        <f t="shared" si="18"/>
        <v>#REF!</v>
      </c>
      <c r="AN37" s="247" t="e">
        <f t="shared" si="18"/>
        <v>#REF!</v>
      </c>
      <c r="AO37" s="247" t="e">
        <f t="shared" si="18"/>
        <v>#REF!</v>
      </c>
      <c r="AP37" s="247" t="e">
        <f t="shared" si="18"/>
        <v>#REF!</v>
      </c>
      <c r="AQ37" s="247" t="e">
        <f t="shared" si="18"/>
        <v>#REF!</v>
      </c>
      <c r="AR37" s="247" t="e">
        <f t="shared" si="18"/>
        <v>#REF!</v>
      </c>
      <c r="AS37" s="247" t="e">
        <f t="shared" si="19"/>
        <v>#REF!</v>
      </c>
      <c r="AT37" s="247" t="e">
        <f t="shared" si="19"/>
        <v>#REF!</v>
      </c>
      <c r="AU37" s="247" t="e">
        <f t="shared" si="19"/>
        <v>#REF!</v>
      </c>
      <c r="AV37" s="247" t="e">
        <f t="shared" si="19"/>
        <v>#REF!</v>
      </c>
      <c r="AW37" s="247" t="e">
        <f t="shared" si="19"/>
        <v>#REF!</v>
      </c>
      <c r="AX37" s="247" t="e">
        <f t="shared" si="19"/>
        <v>#REF!</v>
      </c>
      <c r="AY37" s="247" t="e">
        <f t="shared" si="19"/>
        <v>#REF!</v>
      </c>
      <c r="AZ37" s="247" t="e">
        <f t="shared" si="19"/>
        <v>#REF!</v>
      </c>
      <c r="BA37" s="247" t="e">
        <f t="shared" si="19"/>
        <v>#REF!</v>
      </c>
      <c r="BB37" s="247" t="e">
        <f t="shared" si="19"/>
        <v>#REF!</v>
      </c>
      <c r="BC37" s="247" t="e">
        <f t="shared" si="19"/>
        <v>#REF!</v>
      </c>
      <c r="BD37" s="247" t="e">
        <f t="shared" si="19"/>
        <v>#REF!</v>
      </c>
      <c r="BE37" s="247" t="e">
        <f t="shared" si="19"/>
        <v>#REF!</v>
      </c>
      <c r="BF37" s="247" t="e">
        <f t="shared" si="19"/>
        <v>#REF!</v>
      </c>
      <c r="BG37" s="247" t="e">
        <f t="shared" si="19"/>
        <v>#REF!</v>
      </c>
      <c r="BH37" s="234" t="e">
        <f t="shared" si="20"/>
        <v>#REF!</v>
      </c>
      <c r="BI37" s="244" t="e">
        <f t="shared" si="12"/>
        <v>#REF!</v>
      </c>
    </row>
    <row r="38" spans="2:61" s="230" customFormat="1" hidden="1">
      <c r="B38" s="236" t="s">
        <v>316</v>
      </c>
      <c r="C38" s="237" t="e">
        <f>[1]Inputs!$A$23</f>
        <v>#REF!</v>
      </c>
      <c r="D38" s="269"/>
      <c r="E38" s="270" t="e">
        <f>SUBSTITUTE(G38,"$/","")</f>
        <v>#REF!</v>
      </c>
      <c r="F38" s="271" t="e">
        <f>INDEX([1]Inputs!$A$16:$C$28,MATCH($C38,[1]Inputs!$A$16:$A$28,0),2)</f>
        <v>#REF!</v>
      </c>
      <c r="G38" s="272" t="e">
        <f>INDEX([1]Inputs!$A$16:$C$28,MATCH($C38,[1]Inputs!$A$16:$A$28,0),3)</f>
        <v>#REF!</v>
      </c>
      <c r="H38" s="273" t="e">
        <f t="shared" si="8"/>
        <v>#REF!</v>
      </c>
      <c r="I38" s="239">
        <v>1</v>
      </c>
      <c r="J38" s="274">
        <v>1</v>
      </c>
      <c r="K38" s="241" t="e">
        <f>IF(J38=0,0,_xlfn.CEILING.PRECISE(([1]Inputs!$F$1+IF(I38=0,0,-I38+1))/J38))</f>
        <v>#REF!</v>
      </c>
      <c r="L38" s="242"/>
      <c r="M38" s="247" t="e">
        <f t="shared" si="9"/>
        <v>#REF!</v>
      </c>
      <c r="N38" s="275" t="e">
        <f t="shared" si="4"/>
        <v>#REF!</v>
      </c>
      <c r="O38" s="245"/>
      <c r="P38" s="246" t="e">
        <f>((1+E_rate)*(1+L38))</f>
        <v>#REF!</v>
      </c>
      <c r="Q38" s="246" t="e">
        <f t="shared" si="14"/>
        <v>#REF!</v>
      </c>
      <c r="R38" s="246" t="e">
        <f>($P38/(1+D_rate))^J38</f>
        <v>#REF!</v>
      </c>
      <c r="S38" s="246" t="e">
        <f t="shared" si="16"/>
        <v>#REF!</v>
      </c>
      <c r="T38" s="246" t="e">
        <f t="shared" si="5"/>
        <v>#REF!</v>
      </c>
      <c r="U38" s="247" t="e">
        <f t="shared" si="6"/>
        <v>#REF!</v>
      </c>
      <c r="V38" s="229"/>
      <c r="W38" s="276" t="e">
        <f>1+IF(H38*L38&gt;0,L38,-L38)</f>
        <v>#REF!</v>
      </c>
      <c r="X38" s="277" t="e">
        <f>IF(W38=1,$K38,(1-(W38^J38)^$K38)/(1-(W38^J38))*W38)</f>
        <v>#REF!</v>
      </c>
      <c r="Y38" s="278" t="e">
        <f>C38</f>
        <v>#REF!</v>
      </c>
      <c r="Z38" s="279" t="e">
        <f t="shared" si="17"/>
        <v>#REF!</v>
      </c>
      <c r="AB38" s="250" t="e">
        <f t="shared" si="10"/>
        <v>#REF!</v>
      </c>
      <c r="AC38" s="247" t="e">
        <f t="shared" si="18"/>
        <v>#REF!</v>
      </c>
      <c r="AD38" s="247" t="e">
        <f t="shared" si="18"/>
        <v>#REF!</v>
      </c>
      <c r="AE38" s="247" t="e">
        <f t="shared" si="18"/>
        <v>#REF!</v>
      </c>
      <c r="AF38" s="247" t="e">
        <f t="shared" si="18"/>
        <v>#REF!</v>
      </c>
      <c r="AG38" s="247" t="e">
        <f t="shared" si="18"/>
        <v>#REF!</v>
      </c>
      <c r="AH38" s="247" t="e">
        <f t="shared" si="18"/>
        <v>#REF!</v>
      </c>
      <c r="AI38" s="247" t="e">
        <f t="shared" si="18"/>
        <v>#REF!</v>
      </c>
      <c r="AJ38" s="247" t="e">
        <f t="shared" si="18"/>
        <v>#REF!</v>
      </c>
      <c r="AK38" s="247" t="e">
        <f t="shared" si="18"/>
        <v>#REF!</v>
      </c>
      <c r="AL38" s="247" t="e">
        <f t="shared" si="18"/>
        <v>#REF!</v>
      </c>
      <c r="AM38" s="247" t="e">
        <f t="shared" si="18"/>
        <v>#REF!</v>
      </c>
      <c r="AN38" s="247" t="e">
        <f t="shared" si="18"/>
        <v>#REF!</v>
      </c>
      <c r="AO38" s="247" t="e">
        <f t="shared" si="18"/>
        <v>#REF!</v>
      </c>
      <c r="AP38" s="247" t="e">
        <f t="shared" si="18"/>
        <v>#REF!</v>
      </c>
      <c r="AQ38" s="247" t="e">
        <f t="shared" si="18"/>
        <v>#REF!</v>
      </c>
      <c r="AR38" s="247" t="e">
        <f t="shared" si="18"/>
        <v>#REF!</v>
      </c>
      <c r="AS38" s="247" t="e">
        <f t="shared" si="19"/>
        <v>#REF!</v>
      </c>
      <c r="AT38" s="247" t="e">
        <f t="shared" si="19"/>
        <v>#REF!</v>
      </c>
      <c r="AU38" s="247" t="e">
        <f t="shared" si="19"/>
        <v>#REF!</v>
      </c>
      <c r="AV38" s="247" t="e">
        <f t="shared" si="19"/>
        <v>#REF!</v>
      </c>
      <c r="AW38" s="247" t="e">
        <f t="shared" si="19"/>
        <v>#REF!</v>
      </c>
      <c r="AX38" s="247" t="e">
        <f t="shared" si="19"/>
        <v>#REF!</v>
      </c>
      <c r="AY38" s="247" t="e">
        <f t="shared" si="19"/>
        <v>#REF!</v>
      </c>
      <c r="AZ38" s="247" t="e">
        <f t="shared" si="19"/>
        <v>#REF!</v>
      </c>
      <c r="BA38" s="247" t="e">
        <f t="shared" si="19"/>
        <v>#REF!</v>
      </c>
      <c r="BB38" s="247" t="e">
        <f t="shared" si="19"/>
        <v>#REF!</v>
      </c>
      <c r="BC38" s="247" t="e">
        <f t="shared" si="19"/>
        <v>#REF!</v>
      </c>
      <c r="BD38" s="247" t="e">
        <f t="shared" si="19"/>
        <v>#REF!</v>
      </c>
      <c r="BE38" s="247" t="e">
        <f t="shared" si="19"/>
        <v>#REF!</v>
      </c>
      <c r="BF38" s="247" t="e">
        <f t="shared" si="19"/>
        <v>#REF!</v>
      </c>
      <c r="BG38" s="247" t="e">
        <f t="shared" si="19"/>
        <v>#REF!</v>
      </c>
      <c r="BH38" s="234" t="e">
        <f t="shared" si="20"/>
        <v>#REF!</v>
      </c>
      <c r="BI38" s="244" t="e">
        <f>SUM(AC38:BG38)</f>
        <v>#REF!</v>
      </c>
    </row>
    <row r="39" spans="2:61" s="230" customFormat="1" hidden="1">
      <c r="B39" s="236" t="s">
        <v>316</v>
      </c>
      <c r="C39" s="237" t="e">
        <f>[1]Inputs!$A$24</f>
        <v>#REF!</v>
      </c>
      <c r="D39" s="269"/>
      <c r="E39" s="270" t="e">
        <f t="shared" si="21"/>
        <v>#REF!</v>
      </c>
      <c r="F39" s="271" t="e">
        <f>INDEX([1]Inputs!$A$16:$C$28,MATCH($C39,[1]Inputs!$A$16:$A$28,0),2)</f>
        <v>#REF!</v>
      </c>
      <c r="G39" s="272" t="e">
        <f>INDEX([1]Inputs!$A$16:$C$28,MATCH($C39,[1]Inputs!$A$16:$A$28,0),3)</f>
        <v>#REF!</v>
      </c>
      <c r="H39" s="273" t="e">
        <f t="shared" si="8"/>
        <v>#REF!</v>
      </c>
      <c r="I39" s="239">
        <v>1</v>
      </c>
      <c r="J39" s="274">
        <v>1</v>
      </c>
      <c r="K39" s="241" t="e">
        <f>IF(J39=0,0,_xlfn.CEILING.PRECISE(([1]Inputs!$F$1+IF(I39=0,0,-I39+1))/J39))</f>
        <v>#REF!</v>
      </c>
      <c r="L39" s="242"/>
      <c r="M39" s="247" t="e">
        <f t="shared" si="9"/>
        <v>#REF!</v>
      </c>
      <c r="N39" s="275" t="e">
        <f t="shared" si="4"/>
        <v>#REF!</v>
      </c>
      <c r="O39" s="245"/>
      <c r="P39" s="246" t="e">
        <f>((1+E_rate)*(1+L39))</f>
        <v>#REF!</v>
      </c>
      <c r="Q39" s="246" t="e">
        <f t="shared" si="14"/>
        <v>#REF!</v>
      </c>
      <c r="R39" s="246" t="e">
        <f>($P39/(1+D_rate))^J39</f>
        <v>#REF!</v>
      </c>
      <c r="S39" s="246" t="e">
        <f t="shared" si="16"/>
        <v>#REF!</v>
      </c>
      <c r="T39" s="246" t="e">
        <f t="shared" si="5"/>
        <v>#REF!</v>
      </c>
      <c r="U39" s="247" t="e">
        <f t="shared" si="6"/>
        <v>#REF!</v>
      </c>
      <c r="V39" s="229"/>
      <c r="W39" s="276" t="e">
        <f>1+IF(H39*L39&gt;0,L39,-L39)</f>
        <v>#REF!</v>
      </c>
      <c r="X39" s="277" t="e">
        <f>IF(W39=1,$K39,(1-(W39^J39)^$K39)/(1-(W39^J39))*W39)</f>
        <v>#REF!</v>
      </c>
      <c r="Y39" s="278" t="e">
        <f>C39</f>
        <v>#REF!</v>
      </c>
      <c r="Z39" s="279" t="e">
        <f t="shared" si="17"/>
        <v>#REF!</v>
      </c>
      <c r="AB39" s="250" t="e">
        <f t="shared" si="10"/>
        <v>#REF!</v>
      </c>
      <c r="AC39" s="247" t="e">
        <f t="shared" si="18"/>
        <v>#REF!</v>
      </c>
      <c r="AD39" s="247" t="e">
        <f t="shared" si="18"/>
        <v>#REF!</v>
      </c>
      <c r="AE39" s="247" t="e">
        <f t="shared" si="18"/>
        <v>#REF!</v>
      </c>
      <c r="AF39" s="247" t="e">
        <f t="shared" si="18"/>
        <v>#REF!</v>
      </c>
      <c r="AG39" s="247" t="e">
        <f t="shared" si="18"/>
        <v>#REF!</v>
      </c>
      <c r="AH39" s="247" t="e">
        <f t="shared" si="18"/>
        <v>#REF!</v>
      </c>
      <c r="AI39" s="247" t="e">
        <f t="shared" si="18"/>
        <v>#REF!</v>
      </c>
      <c r="AJ39" s="247" t="e">
        <f t="shared" si="18"/>
        <v>#REF!</v>
      </c>
      <c r="AK39" s="247" t="e">
        <f t="shared" si="18"/>
        <v>#REF!</v>
      </c>
      <c r="AL39" s="247" t="e">
        <f t="shared" si="18"/>
        <v>#REF!</v>
      </c>
      <c r="AM39" s="247" t="e">
        <f t="shared" si="18"/>
        <v>#REF!</v>
      </c>
      <c r="AN39" s="247" t="e">
        <f t="shared" si="18"/>
        <v>#REF!</v>
      </c>
      <c r="AO39" s="247" t="e">
        <f t="shared" si="18"/>
        <v>#REF!</v>
      </c>
      <c r="AP39" s="247" t="e">
        <f t="shared" si="18"/>
        <v>#REF!</v>
      </c>
      <c r="AQ39" s="247" t="e">
        <f t="shared" si="18"/>
        <v>#REF!</v>
      </c>
      <c r="AR39" s="247" t="e">
        <f t="shared" si="18"/>
        <v>#REF!</v>
      </c>
      <c r="AS39" s="247" t="e">
        <f t="shared" si="19"/>
        <v>#REF!</v>
      </c>
      <c r="AT39" s="247" t="e">
        <f t="shared" si="19"/>
        <v>#REF!</v>
      </c>
      <c r="AU39" s="247" t="e">
        <f t="shared" si="19"/>
        <v>#REF!</v>
      </c>
      <c r="AV39" s="247" t="e">
        <f t="shared" si="19"/>
        <v>#REF!</v>
      </c>
      <c r="AW39" s="247" t="e">
        <f t="shared" si="19"/>
        <v>#REF!</v>
      </c>
      <c r="AX39" s="247" t="e">
        <f t="shared" si="19"/>
        <v>#REF!</v>
      </c>
      <c r="AY39" s="247" t="e">
        <f t="shared" si="19"/>
        <v>#REF!</v>
      </c>
      <c r="AZ39" s="247" t="e">
        <f t="shared" si="19"/>
        <v>#REF!</v>
      </c>
      <c r="BA39" s="247" t="e">
        <f t="shared" si="19"/>
        <v>#REF!</v>
      </c>
      <c r="BB39" s="247" t="e">
        <f t="shared" si="19"/>
        <v>#REF!</v>
      </c>
      <c r="BC39" s="247" t="e">
        <f t="shared" si="19"/>
        <v>#REF!</v>
      </c>
      <c r="BD39" s="247" t="e">
        <f t="shared" si="19"/>
        <v>#REF!</v>
      </c>
      <c r="BE39" s="247" t="e">
        <f t="shared" si="19"/>
        <v>#REF!</v>
      </c>
      <c r="BF39" s="247" t="e">
        <f t="shared" si="19"/>
        <v>#REF!</v>
      </c>
      <c r="BG39" s="247" t="e">
        <f t="shared" si="19"/>
        <v>#REF!</v>
      </c>
      <c r="BH39" s="234" t="e">
        <f t="shared" si="20"/>
        <v>#REF!</v>
      </c>
      <c r="BI39" s="244" t="e">
        <f>SUM(AC39:BG39)</f>
        <v>#REF!</v>
      </c>
    </row>
    <row r="40" spans="2:61" s="227" customFormat="1" hidden="1">
      <c r="B40" s="698" t="s">
        <v>344</v>
      </c>
      <c r="C40" s="699"/>
      <c r="D40" s="699"/>
      <c r="E40" s="699"/>
      <c r="F40" s="699"/>
      <c r="G40" s="699"/>
      <c r="H40" s="699"/>
      <c r="I40" s="699"/>
      <c r="J40" s="699"/>
      <c r="K40" s="699"/>
      <c r="L40" s="699"/>
      <c r="M40" s="699"/>
      <c r="N40" s="700"/>
      <c r="O40" s="226"/>
      <c r="P40" s="226"/>
      <c r="Q40" s="226"/>
      <c r="R40" s="226"/>
      <c r="T40" s="228"/>
      <c r="U40" s="254"/>
      <c r="V40" s="229"/>
      <c r="W40" s="280"/>
      <c r="X40" s="281"/>
      <c r="Y40" s="282"/>
      <c r="Z40" s="281"/>
      <c r="AB40" s="250"/>
      <c r="AC40" s="232"/>
      <c r="AD40" s="232"/>
      <c r="AE40" s="232"/>
      <c r="AF40" s="232"/>
      <c r="AG40" s="232"/>
      <c r="AH40" s="232"/>
      <c r="AI40" s="232"/>
      <c r="AJ40" s="232"/>
      <c r="AK40" s="232"/>
      <c r="AL40" s="232"/>
      <c r="AM40" s="232"/>
      <c r="AN40" s="232"/>
      <c r="AO40" s="232"/>
      <c r="AP40" s="232"/>
      <c r="AQ40" s="232"/>
      <c r="AR40" s="232"/>
      <c r="AS40" s="232"/>
      <c r="AT40" s="232"/>
      <c r="AU40" s="232"/>
      <c r="AV40" s="232"/>
      <c r="AW40" s="232"/>
      <c r="AX40" s="232"/>
      <c r="AY40" s="232"/>
      <c r="AZ40" s="232"/>
      <c r="BA40" s="232"/>
      <c r="BB40" s="232"/>
      <c r="BC40" s="232"/>
      <c r="BD40" s="232"/>
      <c r="BE40" s="232"/>
      <c r="BF40" s="232"/>
      <c r="BG40" s="233"/>
      <c r="BH40" s="234"/>
      <c r="BI40" s="244"/>
    </row>
    <row r="41" spans="2:61" s="227" customFormat="1" hidden="1">
      <c r="B41" s="240" t="s">
        <v>344</v>
      </c>
      <c r="C41" s="283" t="s">
        <v>339</v>
      </c>
      <c r="D41" s="706" t="s">
        <v>345</v>
      </c>
      <c r="E41" s="706"/>
      <c r="F41" s="706"/>
      <c r="G41" s="706"/>
      <c r="H41" s="273" t="e">
        <f>'[1]MIT Maintenance'!$K$34</f>
        <v>#REF!</v>
      </c>
      <c r="I41" s="284">
        <v>1</v>
      </c>
      <c r="J41" s="240">
        <v>1</v>
      </c>
      <c r="K41" s="241" t="e">
        <f>IF(J41=0,0,_xlfn.CEILING.PRECISE(([1]Inputs!$F$1+IF(I41=0,0,-I41+1))/J41))</f>
        <v>#REF!</v>
      </c>
      <c r="L41" s="242">
        <v>0</v>
      </c>
      <c r="M41" s="243" t="e">
        <f>H41*K41</f>
        <v>#REF!</v>
      </c>
      <c r="N41" s="243" t="e">
        <f>U41</f>
        <v>#REF!</v>
      </c>
      <c r="O41" s="226"/>
      <c r="P41" s="246" t="e">
        <f>((1+E_rate)*(1+L41))</f>
        <v>#REF!</v>
      </c>
      <c r="Q41" s="246" t="e">
        <f t="shared" si="14"/>
        <v>#REF!</v>
      </c>
      <c r="R41" s="246" t="e">
        <f>($P41/(1+D_rate))^J41</f>
        <v>#REF!</v>
      </c>
      <c r="S41" s="246" t="e">
        <f>IF(R41=1,$K41,(1-R41^$K41)/(1-R41))</f>
        <v>#REF!</v>
      </c>
      <c r="T41" s="246" t="e">
        <f>Q41^I41</f>
        <v>#REF!</v>
      </c>
      <c r="U41" s="247" t="e">
        <f>IF(S41&gt;0,$H41*S41*T41,0)</f>
        <v>#REF!</v>
      </c>
      <c r="V41" s="229"/>
      <c r="W41" s="285"/>
      <c r="X41" s="286"/>
      <c r="Y41" s="226"/>
      <c r="Z41" s="226"/>
      <c r="AB41" s="250" t="str">
        <f>B41</f>
        <v>Maintenance</v>
      </c>
      <c r="AC41" s="247" t="e">
        <f t="shared" si="18"/>
        <v>#REF!</v>
      </c>
      <c r="AD41" s="247" t="e">
        <f t="shared" si="18"/>
        <v>#REF!</v>
      </c>
      <c r="AE41" s="247" t="e">
        <f t="shared" si="18"/>
        <v>#REF!</v>
      </c>
      <c r="AF41" s="247" t="e">
        <f t="shared" si="18"/>
        <v>#REF!</v>
      </c>
      <c r="AG41" s="247" t="e">
        <f t="shared" si="18"/>
        <v>#REF!</v>
      </c>
      <c r="AH41" s="247" t="e">
        <f t="shared" si="18"/>
        <v>#REF!</v>
      </c>
      <c r="AI41" s="247" t="e">
        <f t="shared" si="18"/>
        <v>#REF!</v>
      </c>
      <c r="AJ41" s="247" t="e">
        <f t="shared" si="18"/>
        <v>#REF!</v>
      </c>
      <c r="AK41" s="247" t="e">
        <f t="shared" si="18"/>
        <v>#REF!</v>
      </c>
      <c r="AL41" s="247" t="e">
        <f t="shared" si="18"/>
        <v>#REF!</v>
      </c>
      <c r="AM41" s="247" t="e">
        <f t="shared" si="18"/>
        <v>#REF!</v>
      </c>
      <c r="AN41" s="247" t="e">
        <f t="shared" si="18"/>
        <v>#REF!</v>
      </c>
      <c r="AO41" s="247" t="e">
        <f t="shared" si="18"/>
        <v>#REF!</v>
      </c>
      <c r="AP41" s="247" t="e">
        <f t="shared" si="18"/>
        <v>#REF!</v>
      </c>
      <c r="AQ41" s="247" t="e">
        <f t="shared" si="18"/>
        <v>#REF!</v>
      </c>
      <c r="AR41" s="247" t="e">
        <f t="shared" si="18"/>
        <v>#REF!</v>
      </c>
      <c r="AS41" s="247" t="e">
        <f t="shared" si="19"/>
        <v>#REF!</v>
      </c>
      <c r="AT41" s="247" t="e">
        <f t="shared" si="19"/>
        <v>#REF!</v>
      </c>
      <c r="AU41" s="247" t="e">
        <f t="shared" si="19"/>
        <v>#REF!</v>
      </c>
      <c r="AV41" s="247" t="e">
        <f t="shared" si="19"/>
        <v>#REF!</v>
      </c>
      <c r="AW41" s="247" t="e">
        <f t="shared" si="19"/>
        <v>#REF!</v>
      </c>
      <c r="AX41" s="247" t="e">
        <f t="shared" si="19"/>
        <v>#REF!</v>
      </c>
      <c r="AY41" s="247" t="e">
        <f t="shared" si="19"/>
        <v>#REF!</v>
      </c>
      <c r="AZ41" s="247" t="e">
        <f t="shared" si="19"/>
        <v>#REF!</v>
      </c>
      <c r="BA41" s="247" t="e">
        <f t="shared" si="19"/>
        <v>#REF!</v>
      </c>
      <c r="BB41" s="247" t="e">
        <f t="shared" si="19"/>
        <v>#REF!</v>
      </c>
      <c r="BC41" s="247" t="e">
        <f t="shared" si="19"/>
        <v>#REF!</v>
      </c>
      <c r="BD41" s="247" t="e">
        <f t="shared" si="19"/>
        <v>#REF!</v>
      </c>
      <c r="BE41" s="247" t="e">
        <f t="shared" si="19"/>
        <v>#REF!</v>
      </c>
      <c r="BF41" s="247" t="e">
        <f t="shared" si="19"/>
        <v>#REF!</v>
      </c>
      <c r="BG41" s="247" t="e">
        <f t="shared" si="19"/>
        <v>#REF!</v>
      </c>
      <c r="BH41" s="234" t="e">
        <f>IF(H41=0,K41,COUNTIF(AC41:BG41,"&lt;&gt;0"))</f>
        <v>#REF!</v>
      </c>
      <c r="BI41" s="244" t="e">
        <f>SUM(AC41:BG41)</f>
        <v>#REF!</v>
      </c>
    </row>
    <row r="42" spans="2:61" s="227" customFormat="1" hidden="1">
      <c r="B42" s="240" t="s">
        <v>344</v>
      </c>
      <c r="C42" s="283" t="s">
        <v>340</v>
      </c>
      <c r="D42" s="706" t="s">
        <v>346</v>
      </c>
      <c r="E42" s="706"/>
      <c r="F42" s="706"/>
      <c r="G42" s="706"/>
      <c r="H42" s="238"/>
      <c r="I42" s="284">
        <v>1</v>
      </c>
      <c r="J42" s="240"/>
      <c r="K42" s="241">
        <f>IF(J42=0,0,_xlfn.CEILING.PRECISE(([1]Inputs!$F$1+IF(I42=0,0,-I42+1))/J42))</f>
        <v>0</v>
      </c>
      <c r="L42" s="242">
        <v>0</v>
      </c>
      <c r="M42" s="243">
        <f>H42*K42</f>
        <v>0</v>
      </c>
      <c r="N42" s="243" t="e">
        <f>U42</f>
        <v>#REF!</v>
      </c>
      <c r="O42" s="226"/>
      <c r="P42" s="246" t="e">
        <f>((1+E_rate)*(1+L42))</f>
        <v>#REF!</v>
      </c>
      <c r="Q42" s="246" t="e">
        <f>$P42/(1+D_rate)</f>
        <v>#REF!</v>
      </c>
      <c r="R42" s="246" t="e">
        <f>($P42/(1+D_rate))^J42</f>
        <v>#REF!</v>
      </c>
      <c r="S42" s="246" t="e">
        <f>IF(R42=1,$K42,(1-R42^$K42)/(1-R42))</f>
        <v>#REF!</v>
      </c>
      <c r="T42" s="246" t="e">
        <f t="shared" si="5"/>
        <v>#REF!</v>
      </c>
      <c r="U42" s="247" t="e">
        <f t="shared" si="6"/>
        <v>#REF!</v>
      </c>
      <c r="V42" s="229"/>
      <c r="W42" s="285"/>
      <c r="X42" s="286"/>
      <c r="Y42" s="226"/>
      <c r="Z42" s="226"/>
      <c r="AB42" s="250" t="str">
        <f>B42</f>
        <v>Maintenance</v>
      </c>
      <c r="AC42" s="247" t="e">
        <f t="shared" si="18"/>
        <v>#REF!</v>
      </c>
      <c r="AD42" s="247" t="e">
        <f t="shared" si="18"/>
        <v>#REF!</v>
      </c>
      <c r="AE42" s="247" t="e">
        <f t="shared" si="18"/>
        <v>#REF!</v>
      </c>
      <c r="AF42" s="247" t="e">
        <f t="shared" si="18"/>
        <v>#REF!</v>
      </c>
      <c r="AG42" s="247" t="e">
        <f t="shared" si="18"/>
        <v>#REF!</v>
      </c>
      <c r="AH42" s="247" t="e">
        <f t="shared" si="18"/>
        <v>#REF!</v>
      </c>
      <c r="AI42" s="247" t="e">
        <f t="shared" si="18"/>
        <v>#REF!</v>
      </c>
      <c r="AJ42" s="247" t="e">
        <f t="shared" si="18"/>
        <v>#REF!</v>
      </c>
      <c r="AK42" s="247" t="e">
        <f t="shared" si="18"/>
        <v>#REF!</v>
      </c>
      <c r="AL42" s="247" t="e">
        <f t="shared" si="18"/>
        <v>#REF!</v>
      </c>
      <c r="AM42" s="247" t="e">
        <f t="shared" si="18"/>
        <v>#REF!</v>
      </c>
      <c r="AN42" s="247" t="e">
        <f t="shared" si="18"/>
        <v>#REF!</v>
      </c>
      <c r="AO42" s="247" t="e">
        <f t="shared" si="18"/>
        <v>#REF!</v>
      </c>
      <c r="AP42" s="247" t="e">
        <f t="shared" si="18"/>
        <v>#REF!</v>
      </c>
      <c r="AQ42" s="247" t="e">
        <f t="shared" si="18"/>
        <v>#REF!</v>
      </c>
      <c r="AR42" s="247" t="e">
        <f t="shared" si="18"/>
        <v>#REF!</v>
      </c>
      <c r="AS42" s="247" t="e">
        <f t="shared" si="19"/>
        <v>#REF!</v>
      </c>
      <c r="AT42" s="247" t="e">
        <f t="shared" si="19"/>
        <v>#REF!</v>
      </c>
      <c r="AU42" s="247" t="e">
        <f t="shared" si="19"/>
        <v>#REF!</v>
      </c>
      <c r="AV42" s="247" t="e">
        <f t="shared" si="19"/>
        <v>#REF!</v>
      </c>
      <c r="AW42" s="247" t="e">
        <f t="shared" si="19"/>
        <v>#REF!</v>
      </c>
      <c r="AX42" s="247" t="e">
        <f t="shared" si="19"/>
        <v>#REF!</v>
      </c>
      <c r="AY42" s="247" t="e">
        <f t="shared" si="19"/>
        <v>#REF!</v>
      </c>
      <c r="AZ42" s="247" t="e">
        <f t="shared" si="19"/>
        <v>#REF!</v>
      </c>
      <c r="BA42" s="247" t="e">
        <f t="shared" si="19"/>
        <v>#REF!</v>
      </c>
      <c r="BB42" s="247" t="e">
        <f t="shared" si="19"/>
        <v>#REF!</v>
      </c>
      <c r="BC42" s="247" t="e">
        <f t="shared" si="19"/>
        <v>#REF!</v>
      </c>
      <c r="BD42" s="247" t="e">
        <f t="shared" si="19"/>
        <v>#REF!</v>
      </c>
      <c r="BE42" s="247" t="e">
        <f t="shared" si="19"/>
        <v>#REF!</v>
      </c>
      <c r="BF42" s="247" t="e">
        <f t="shared" si="19"/>
        <v>#REF!</v>
      </c>
      <c r="BG42" s="247" t="e">
        <f t="shared" si="19"/>
        <v>#REF!</v>
      </c>
      <c r="BH42" s="234">
        <f>IF(H42=0,K42,COUNTIF(AC42:BG42,"&lt;&gt;0"))</f>
        <v>0</v>
      </c>
      <c r="BI42" s="244" t="e">
        <f>SUM(AC42:BG42)</f>
        <v>#REF!</v>
      </c>
    </row>
    <row r="43" spans="2:61" s="227" customFormat="1" ht="16.5" hidden="1" thickBot="1">
      <c r="B43" s="287" t="s">
        <v>344</v>
      </c>
      <c r="C43" s="288" t="s">
        <v>342</v>
      </c>
      <c r="D43" s="748" t="s">
        <v>347</v>
      </c>
      <c r="E43" s="748"/>
      <c r="F43" s="748"/>
      <c r="G43" s="748"/>
      <c r="H43" s="289"/>
      <c r="I43" s="290"/>
      <c r="J43" s="287"/>
      <c r="K43" s="291">
        <f>IF(J43=0,0,_xlfn.CEILING.PRECISE(([1]Inputs!$F$1+IF(I43=0,0,-I43+1))/J43))</f>
        <v>0</v>
      </c>
      <c r="L43" s="292">
        <v>0</v>
      </c>
      <c r="M43" s="293">
        <f>H43*K43</f>
        <v>0</v>
      </c>
      <c r="N43" s="293" t="e">
        <f>U43</f>
        <v>#REF!</v>
      </c>
      <c r="O43" s="226"/>
      <c r="P43" s="246" t="e">
        <f>((1+E_rate)*(1+L43))</f>
        <v>#REF!</v>
      </c>
      <c r="Q43" s="246" t="e">
        <f>$P43/(1+D_rate)</f>
        <v>#REF!</v>
      </c>
      <c r="R43" s="246" t="e">
        <f>($P43/(1+D_rate))^J43</f>
        <v>#REF!</v>
      </c>
      <c r="S43" s="246" t="e">
        <f>IF(R43=1,$K43,(1-R43^$K43)/(1-R43))</f>
        <v>#REF!</v>
      </c>
      <c r="T43" s="246" t="e">
        <f t="shared" si="5"/>
        <v>#REF!</v>
      </c>
      <c r="U43" s="247" t="e">
        <f>IF(S43&gt;0,$H43*S43*T43,)</f>
        <v>#REF!</v>
      </c>
      <c r="V43" s="229"/>
      <c r="W43" s="226"/>
      <c r="X43" s="226"/>
      <c r="Y43" s="226"/>
      <c r="Z43" s="226"/>
      <c r="AB43" s="250" t="str">
        <f>B43</f>
        <v>Maintenance</v>
      </c>
      <c r="AC43" s="247" t="e">
        <f t="shared" si="18"/>
        <v>#REF!</v>
      </c>
      <c r="AD43" s="247" t="e">
        <f t="shared" si="18"/>
        <v>#REF!</v>
      </c>
      <c r="AE43" s="247" t="e">
        <f t="shared" si="18"/>
        <v>#REF!</v>
      </c>
      <c r="AF43" s="247" t="e">
        <f t="shared" si="18"/>
        <v>#REF!</v>
      </c>
      <c r="AG43" s="247" t="e">
        <f t="shared" si="18"/>
        <v>#REF!</v>
      </c>
      <c r="AH43" s="247" t="e">
        <f t="shared" si="18"/>
        <v>#REF!</v>
      </c>
      <c r="AI43" s="247" t="e">
        <f t="shared" si="18"/>
        <v>#REF!</v>
      </c>
      <c r="AJ43" s="247" t="e">
        <f t="shared" si="18"/>
        <v>#REF!</v>
      </c>
      <c r="AK43" s="247" t="e">
        <f t="shared" si="18"/>
        <v>#REF!</v>
      </c>
      <c r="AL43" s="247" t="e">
        <f t="shared" si="18"/>
        <v>#REF!</v>
      </c>
      <c r="AM43" s="247" t="e">
        <f t="shared" si="18"/>
        <v>#REF!</v>
      </c>
      <c r="AN43" s="247" t="e">
        <f t="shared" si="18"/>
        <v>#REF!</v>
      </c>
      <c r="AO43" s="247" t="e">
        <f t="shared" si="18"/>
        <v>#REF!</v>
      </c>
      <c r="AP43" s="247" t="e">
        <f t="shared" si="18"/>
        <v>#REF!</v>
      </c>
      <c r="AQ43" s="247" t="e">
        <f t="shared" si="18"/>
        <v>#REF!</v>
      </c>
      <c r="AR43" s="247" t="e">
        <f t="shared" si="18"/>
        <v>#REF!</v>
      </c>
      <c r="AS43" s="247" t="e">
        <f t="shared" si="19"/>
        <v>#REF!</v>
      </c>
      <c r="AT43" s="247" t="e">
        <f t="shared" si="19"/>
        <v>#REF!</v>
      </c>
      <c r="AU43" s="247" t="e">
        <f t="shared" si="19"/>
        <v>#REF!</v>
      </c>
      <c r="AV43" s="247" t="e">
        <f t="shared" si="19"/>
        <v>#REF!</v>
      </c>
      <c r="AW43" s="247" t="e">
        <f t="shared" si="19"/>
        <v>#REF!</v>
      </c>
      <c r="AX43" s="247" t="e">
        <f t="shared" si="19"/>
        <v>#REF!</v>
      </c>
      <c r="AY43" s="247" t="e">
        <f t="shared" si="19"/>
        <v>#REF!</v>
      </c>
      <c r="AZ43" s="247" t="e">
        <f t="shared" si="19"/>
        <v>#REF!</v>
      </c>
      <c r="BA43" s="247" t="e">
        <f t="shared" si="19"/>
        <v>#REF!</v>
      </c>
      <c r="BB43" s="247" t="e">
        <f t="shared" si="19"/>
        <v>#REF!</v>
      </c>
      <c r="BC43" s="247" t="e">
        <f t="shared" si="19"/>
        <v>#REF!</v>
      </c>
      <c r="BD43" s="247" t="e">
        <f t="shared" si="19"/>
        <v>#REF!</v>
      </c>
      <c r="BE43" s="247" t="e">
        <f t="shared" si="19"/>
        <v>#REF!</v>
      </c>
      <c r="BF43" s="247" t="e">
        <f t="shared" si="19"/>
        <v>#REF!</v>
      </c>
      <c r="BG43" s="247" t="e">
        <f t="shared" si="19"/>
        <v>#REF!</v>
      </c>
      <c r="BH43" s="234">
        <f>IF(H43=0,K43,COUNTIF(AC43:BG43,"&lt;&gt;0"))</f>
        <v>0</v>
      </c>
      <c r="BI43" s="244" t="e">
        <f>SUM(AC43:BG43)</f>
        <v>#REF!</v>
      </c>
    </row>
    <row r="44" spans="2:61" s="90" customFormat="1" ht="16.5" hidden="1" thickBot="1">
      <c r="B44" s="749" t="s">
        <v>317</v>
      </c>
      <c r="C44" s="750"/>
      <c r="D44" s="750"/>
      <c r="E44" s="750"/>
      <c r="F44" s="750"/>
      <c r="G44" s="750"/>
      <c r="H44" s="750"/>
      <c r="I44" s="750"/>
      <c r="J44" s="750"/>
      <c r="K44" s="750"/>
      <c r="L44" s="750"/>
      <c r="M44" s="750"/>
      <c r="N44" s="751"/>
      <c r="T44" s="145"/>
      <c r="U44" s="145"/>
      <c r="W44" s="91"/>
      <c r="X44" s="91"/>
      <c r="AB44" s="707" t="s">
        <v>52</v>
      </c>
      <c r="AC44" s="707"/>
      <c r="AD44" s="707"/>
      <c r="AE44" s="707"/>
      <c r="AF44" s="707"/>
      <c r="AG44" s="707"/>
      <c r="AH44" s="707"/>
      <c r="AI44" s="707"/>
      <c r="AJ44" s="707"/>
      <c r="AK44" s="707"/>
      <c r="AL44" s="707"/>
      <c r="AM44" s="707"/>
      <c r="AN44" s="707"/>
      <c r="AO44" s="707"/>
      <c r="AP44" s="707"/>
      <c r="AQ44" s="707"/>
      <c r="AR44" s="707"/>
      <c r="AS44" s="707"/>
      <c r="AT44" s="707"/>
      <c r="AU44" s="707"/>
      <c r="AV44" s="707"/>
      <c r="AW44" s="707"/>
      <c r="AX44" s="707"/>
      <c r="AY44" s="707"/>
      <c r="AZ44" s="707"/>
      <c r="BA44" s="707"/>
      <c r="BB44" s="707"/>
      <c r="BC44" s="707"/>
      <c r="BD44" s="707"/>
      <c r="BE44" s="707"/>
      <c r="BF44" s="707"/>
      <c r="BG44" s="707"/>
      <c r="BH44" s="707"/>
      <c r="BI44" s="707"/>
    </row>
    <row r="45" spans="2:61" ht="16.5" hidden="1" thickBot="1">
      <c r="B45" s="146"/>
      <c r="C45" s="147"/>
      <c r="D45" s="147"/>
      <c r="E45" s="147"/>
      <c r="F45" s="147"/>
      <c r="G45" s="147"/>
      <c r="H45" s="147"/>
      <c r="I45" s="147"/>
      <c r="J45" s="147"/>
      <c r="K45" s="738" t="s">
        <v>318</v>
      </c>
      <c r="L45" s="738"/>
      <c r="M45" s="738"/>
      <c r="N45" s="423">
        <f>H28</f>
        <v>0</v>
      </c>
      <c r="AB45" s="294" t="s">
        <v>348</v>
      </c>
      <c r="AC45" s="295" t="e">
        <f t="shared" ref="AC45:BG45" si="25">SUM(AC19:AC44)</f>
        <v>#REF!</v>
      </c>
      <c r="AD45" s="295" t="e">
        <f t="shared" si="25"/>
        <v>#REF!</v>
      </c>
      <c r="AE45" s="295" t="e">
        <f t="shared" si="25"/>
        <v>#REF!</v>
      </c>
      <c r="AF45" s="295" t="e">
        <f t="shared" si="25"/>
        <v>#REF!</v>
      </c>
      <c r="AG45" s="295" t="e">
        <f t="shared" si="25"/>
        <v>#REF!</v>
      </c>
      <c r="AH45" s="295" t="e">
        <f t="shared" si="25"/>
        <v>#REF!</v>
      </c>
      <c r="AI45" s="295" t="e">
        <f t="shared" si="25"/>
        <v>#REF!</v>
      </c>
      <c r="AJ45" s="295" t="e">
        <f t="shared" si="25"/>
        <v>#REF!</v>
      </c>
      <c r="AK45" s="295" t="e">
        <f t="shared" si="25"/>
        <v>#REF!</v>
      </c>
      <c r="AL45" s="295" t="e">
        <f t="shared" si="25"/>
        <v>#REF!</v>
      </c>
      <c r="AM45" s="295" t="e">
        <f t="shared" si="25"/>
        <v>#REF!</v>
      </c>
      <c r="AN45" s="295" t="e">
        <f t="shared" si="25"/>
        <v>#REF!</v>
      </c>
      <c r="AO45" s="295" t="e">
        <f t="shared" si="25"/>
        <v>#REF!</v>
      </c>
      <c r="AP45" s="295" t="e">
        <f t="shared" si="25"/>
        <v>#REF!</v>
      </c>
      <c r="AQ45" s="295" t="e">
        <f t="shared" si="25"/>
        <v>#REF!</v>
      </c>
      <c r="AR45" s="295" t="e">
        <f t="shared" si="25"/>
        <v>#REF!</v>
      </c>
      <c r="AS45" s="295" t="e">
        <f t="shared" si="25"/>
        <v>#REF!</v>
      </c>
      <c r="AT45" s="295" t="e">
        <f t="shared" si="25"/>
        <v>#REF!</v>
      </c>
      <c r="AU45" s="295" t="e">
        <f t="shared" si="25"/>
        <v>#REF!</v>
      </c>
      <c r="AV45" s="295" t="e">
        <f t="shared" si="25"/>
        <v>#REF!</v>
      </c>
      <c r="AW45" s="295" t="e">
        <f t="shared" si="25"/>
        <v>#REF!</v>
      </c>
      <c r="AX45" s="295" t="e">
        <f t="shared" si="25"/>
        <v>#REF!</v>
      </c>
      <c r="AY45" s="295" t="e">
        <f t="shared" si="25"/>
        <v>#REF!</v>
      </c>
      <c r="AZ45" s="295" t="e">
        <f t="shared" si="25"/>
        <v>#REF!</v>
      </c>
      <c r="BA45" s="295" t="e">
        <f t="shared" si="25"/>
        <v>#REF!</v>
      </c>
      <c r="BB45" s="295" t="e">
        <f t="shared" si="25"/>
        <v>#REF!</v>
      </c>
      <c r="BC45" s="295" t="e">
        <f t="shared" si="25"/>
        <v>#REF!</v>
      </c>
      <c r="BD45" s="295" t="e">
        <f t="shared" si="25"/>
        <v>#REF!</v>
      </c>
      <c r="BE45" s="295" t="e">
        <f t="shared" si="25"/>
        <v>#REF!</v>
      </c>
      <c r="BF45" s="295" t="e">
        <f t="shared" si="25"/>
        <v>#REF!</v>
      </c>
      <c r="BG45" s="295" t="e">
        <f t="shared" si="25"/>
        <v>#REF!</v>
      </c>
      <c r="BH45" s="722" t="e">
        <f>SUM(AC45:BG45)</f>
        <v>#REF!</v>
      </c>
      <c r="BI45" s="723"/>
    </row>
    <row r="46" spans="2:61" s="227" customFormat="1" hidden="1">
      <c r="B46" s="296"/>
      <c r="C46" s="226"/>
      <c r="D46" s="226"/>
      <c r="E46" s="226"/>
      <c r="F46" s="226"/>
      <c r="G46" s="226"/>
      <c r="H46" s="226"/>
      <c r="I46" s="226"/>
      <c r="J46" s="226"/>
      <c r="K46" s="724" t="s">
        <v>349</v>
      </c>
      <c r="L46" s="724"/>
      <c r="M46" s="724"/>
      <c r="N46" s="297" t="e">
        <f>SUM(N19:N27)</f>
        <v>#REF!</v>
      </c>
      <c r="O46" s="226"/>
      <c r="P46" s="226"/>
      <c r="Q46" s="226"/>
      <c r="R46" s="298"/>
      <c r="S46" s="298"/>
      <c r="T46" s="298"/>
      <c r="U46" s="298"/>
      <c r="V46" s="229"/>
      <c r="W46" s="230"/>
      <c r="X46" s="230"/>
    </row>
    <row r="47" spans="2:61" ht="16.5" hidden="1" thickBot="1">
      <c r="B47" s="149"/>
      <c r="C47" s="150"/>
      <c r="D47" s="150"/>
      <c r="E47" s="150"/>
      <c r="F47" s="150"/>
      <c r="G47" s="150"/>
      <c r="H47" s="151"/>
      <c r="I47" s="151"/>
      <c r="J47" s="151"/>
      <c r="K47" s="725" t="s">
        <v>319</v>
      </c>
      <c r="L47" s="725"/>
      <c r="M47" s="725"/>
      <c r="N47" s="424">
        <f>N28</f>
        <v>0</v>
      </c>
      <c r="BH47" s="68"/>
      <c r="BI47" s="68"/>
    </row>
    <row r="48" spans="2:61" ht="16.5" hidden="1" thickBot="1">
      <c r="H48" s="70"/>
      <c r="I48" s="70"/>
      <c r="J48" s="70"/>
      <c r="K48" s="70"/>
      <c r="L48" s="70"/>
      <c r="M48" s="70"/>
      <c r="N48" s="70"/>
    </row>
    <row r="49" spans="2:61" ht="16.5" hidden="1" thickBot="1">
      <c r="B49" s="745" t="s">
        <v>355</v>
      </c>
      <c r="C49" s="746"/>
      <c r="D49" s="746"/>
      <c r="E49" s="746"/>
      <c r="F49" s="746"/>
      <c r="G49" s="746"/>
      <c r="H49" s="746"/>
      <c r="I49" s="746"/>
      <c r="J49" s="746"/>
      <c r="K49" s="746"/>
      <c r="L49" s="746"/>
      <c r="M49" s="746"/>
      <c r="N49" s="747"/>
      <c r="O49" s="89"/>
      <c r="P49" s="89"/>
      <c r="Q49" s="89"/>
      <c r="R49" s="89"/>
    </row>
    <row r="50" spans="2:61" ht="47.25" hidden="1">
      <c r="B50" s="126" t="s">
        <v>296</v>
      </c>
      <c r="C50" s="174" t="s">
        <v>297</v>
      </c>
      <c r="D50" s="695" t="s">
        <v>3</v>
      </c>
      <c r="E50" s="696"/>
      <c r="F50" s="696"/>
      <c r="G50" s="697"/>
      <c r="H50" s="127" t="s">
        <v>298</v>
      </c>
      <c r="I50" s="128" t="s">
        <v>299</v>
      </c>
      <c r="J50" s="127" t="s">
        <v>300</v>
      </c>
      <c r="K50" s="127" t="s">
        <v>301</v>
      </c>
      <c r="L50" s="128" t="s">
        <v>302</v>
      </c>
      <c r="M50" s="128" t="s">
        <v>303</v>
      </c>
      <c r="N50" s="129" t="s">
        <v>336</v>
      </c>
      <c r="O50" s="89"/>
      <c r="P50" s="130" t="s">
        <v>304</v>
      </c>
      <c r="Q50" s="130" t="s">
        <v>305</v>
      </c>
      <c r="R50" s="130" t="s">
        <v>306</v>
      </c>
      <c r="S50" s="130" t="s">
        <v>307</v>
      </c>
      <c r="T50" s="131" t="s">
        <v>308</v>
      </c>
      <c r="U50" s="132" t="s">
        <v>309</v>
      </c>
      <c r="W50" s="176" t="s">
        <v>310</v>
      </c>
      <c r="X50" s="176" t="s">
        <v>311</v>
      </c>
      <c r="Y50" s="681" t="s">
        <v>312</v>
      </c>
      <c r="Z50" s="682"/>
      <c r="AB50" s="221" t="s">
        <v>334</v>
      </c>
      <c r="AC50" s="221">
        <v>0</v>
      </c>
      <c r="AD50" s="222">
        <v>1</v>
      </c>
      <c r="AE50" s="222">
        <v>2</v>
      </c>
      <c r="AF50" s="222">
        <v>3</v>
      </c>
      <c r="AG50" s="222">
        <v>4</v>
      </c>
      <c r="AH50" s="222">
        <v>5</v>
      </c>
      <c r="AI50" s="222">
        <v>6</v>
      </c>
      <c r="AJ50" s="222">
        <v>7</v>
      </c>
      <c r="AK50" s="222">
        <v>8</v>
      </c>
      <c r="AL50" s="222">
        <v>9</v>
      </c>
      <c r="AM50" s="222">
        <v>10</v>
      </c>
      <c r="AN50" s="222">
        <v>11</v>
      </c>
      <c r="AO50" s="222">
        <v>12</v>
      </c>
      <c r="AP50" s="222">
        <v>13</v>
      </c>
      <c r="AQ50" s="222">
        <v>14</v>
      </c>
      <c r="AR50" s="222">
        <v>15</v>
      </c>
      <c r="AS50" s="222">
        <v>16</v>
      </c>
      <c r="AT50" s="222">
        <v>17</v>
      </c>
      <c r="AU50" s="222">
        <v>18</v>
      </c>
      <c r="AV50" s="222">
        <v>19</v>
      </c>
      <c r="AW50" s="222">
        <v>20</v>
      </c>
      <c r="AX50" s="222">
        <v>21</v>
      </c>
      <c r="AY50" s="222">
        <v>22</v>
      </c>
      <c r="AZ50" s="222">
        <v>23</v>
      </c>
      <c r="BA50" s="222">
        <v>24</v>
      </c>
      <c r="BB50" s="222">
        <v>25</v>
      </c>
      <c r="BC50" s="222">
        <v>26</v>
      </c>
      <c r="BD50" s="222">
        <v>27</v>
      </c>
      <c r="BE50" s="222">
        <v>28</v>
      </c>
      <c r="BF50" s="222">
        <v>29</v>
      </c>
      <c r="BG50" s="223">
        <v>30</v>
      </c>
      <c r="BH50" s="224" t="s">
        <v>335</v>
      </c>
      <c r="BI50" s="225" t="s">
        <v>337</v>
      </c>
    </row>
    <row r="51" spans="2:61" s="164" customFormat="1" hidden="1">
      <c r="B51" s="702" t="s">
        <v>352</v>
      </c>
      <c r="C51" s="703"/>
      <c r="D51" s="703"/>
      <c r="E51" s="703"/>
      <c r="F51" s="703"/>
      <c r="G51" s="703"/>
      <c r="H51" s="703"/>
      <c r="I51" s="703"/>
      <c r="J51" s="703"/>
      <c r="K51" s="703"/>
      <c r="L51" s="703"/>
      <c r="M51" s="703"/>
      <c r="N51" s="704"/>
      <c r="O51" s="89"/>
      <c r="P51" s="89"/>
      <c r="Q51" s="89"/>
      <c r="R51" s="89"/>
      <c r="T51" s="380"/>
      <c r="V51" s="215"/>
      <c r="W51" s="217"/>
      <c r="X51" s="217"/>
      <c r="AB51" s="381"/>
      <c r="AC51" s="256"/>
      <c r="AD51" s="256"/>
      <c r="AE51" s="256"/>
      <c r="AF51" s="256"/>
      <c r="AG51" s="256"/>
      <c r="AH51" s="256"/>
      <c r="AI51" s="256"/>
      <c r="AJ51" s="256"/>
      <c r="AK51" s="256"/>
      <c r="AL51" s="256"/>
      <c r="AM51" s="256"/>
      <c r="AN51" s="256"/>
      <c r="AO51" s="256"/>
      <c r="AP51" s="256"/>
      <c r="AQ51" s="256"/>
      <c r="AR51" s="256"/>
      <c r="AS51" s="256"/>
      <c r="AT51" s="256"/>
      <c r="AU51" s="256"/>
      <c r="AV51" s="256"/>
      <c r="AW51" s="256"/>
      <c r="AX51" s="256"/>
      <c r="AY51" s="256"/>
      <c r="AZ51" s="256"/>
      <c r="BA51" s="256"/>
      <c r="BB51" s="256"/>
      <c r="BC51" s="256"/>
      <c r="BD51" s="256"/>
      <c r="BE51" s="256"/>
      <c r="BF51" s="256"/>
      <c r="BG51" s="257"/>
      <c r="BH51" s="382"/>
      <c r="BI51" s="383"/>
    </row>
    <row r="52" spans="2:61" s="249" customFormat="1" hidden="1">
      <c r="B52" s="236" t="s">
        <v>338</v>
      </c>
      <c r="C52" s="283" t="s">
        <v>339</v>
      </c>
      <c r="D52" s="688"/>
      <c r="E52" s="688"/>
      <c r="F52" s="688"/>
      <c r="G52" s="689"/>
      <c r="H52" s="238"/>
      <c r="I52" s="239">
        <v>0</v>
      </c>
      <c r="J52" s="240"/>
      <c r="K52" s="241">
        <f>IF(J52=0,0,_xlfn.CEILING.PRECISE(([1]Inputs!$F$1+IF(I52=0,0,-I52+1))/J52))</f>
        <v>0</v>
      </c>
      <c r="L52" s="242">
        <v>0</v>
      </c>
      <c r="M52" s="243">
        <f t="shared" ref="M52:M61" si="26">H52*K52</f>
        <v>0</v>
      </c>
      <c r="N52" s="244" t="e">
        <f>U52</f>
        <v>#REF!</v>
      </c>
      <c r="O52" s="245"/>
      <c r="P52" s="246" t="e">
        <f t="shared" ref="P52:P60" si="27">((1+E_rate)*(1+L52))</f>
        <v>#REF!</v>
      </c>
      <c r="Q52" s="246" t="e">
        <f t="shared" ref="Q52:Q60" si="28">$P52/(1+D_rate)</f>
        <v>#REF!</v>
      </c>
      <c r="R52" s="246" t="e">
        <f t="shared" ref="R52:R60" si="29">$Q52^J52</f>
        <v>#REF!</v>
      </c>
      <c r="S52" s="246" t="e">
        <f t="shared" ref="S52:S60" si="30">IF(R52=1,$K52,(1-R52^$K52)/(1-R52))</f>
        <v>#REF!</v>
      </c>
      <c r="T52" s="246" t="e">
        <f t="shared" ref="T52:T61" si="31">Q52^I52</f>
        <v>#REF!</v>
      </c>
      <c r="U52" s="247" t="e">
        <f t="shared" ref="U52:U61" si="32">IF(S52&gt;0,$H52*S52*T52,)</f>
        <v>#REF!</v>
      </c>
      <c r="V52" s="229"/>
      <c r="W52" s="230"/>
      <c r="X52" s="230"/>
      <c r="AB52" s="250" t="str">
        <f t="shared" ref="AB52:AB61" si="33">B52</f>
        <v>Replacement</v>
      </c>
      <c r="AC52" s="247" t="e">
        <f t="shared" ref="AC52:AL60" si="34">IF(OR(AC$18&gt;=Life_Cycle_Term,$J52=0),0,(IF(OR(MOD(AC$18,$J52)=0,$J52=1),$H52*($P52^AC$18),0)))</f>
        <v>#REF!</v>
      </c>
      <c r="AD52" s="247" t="e">
        <f t="shared" si="34"/>
        <v>#REF!</v>
      </c>
      <c r="AE52" s="247" t="e">
        <f t="shared" si="34"/>
        <v>#REF!</v>
      </c>
      <c r="AF52" s="247" t="e">
        <f t="shared" si="34"/>
        <v>#REF!</v>
      </c>
      <c r="AG52" s="247" t="e">
        <f t="shared" si="34"/>
        <v>#REF!</v>
      </c>
      <c r="AH52" s="247" t="e">
        <f t="shared" si="34"/>
        <v>#REF!</v>
      </c>
      <c r="AI52" s="247" t="e">
        <f t="shared" si="34"/>
        <v>#REF!</v>
      </c>
      <c r="AJ52" s="247" t="e">
        <f t="shared" si="34"/>
        <v>#REF!</v>
      </c>
      <c r="AK52" s="247" t="e">
        <f t="shared" si="34"/>
        <v>#REF!</v>
      </c>
      <c r="AL52" s="247" t="e">
        <f t="shared" si="34"/>
        <v>#REF!</v>
      </c>
      <c r="AM52" s="247" t="e">
        <f t="shared" ref="AM52:AV60" si="35">IF(OR(AM$18&gt;=Life_Cycle_Term,$J52=0),0,(IF(OR(MOD(AM$18,$J52)=0,$J52=1),$H52*($P52^AM$18),0)))</f>
        <v>#REF!</v>
      </c>
      <c r="AN52" s="247" t="e">
        <f t="shared" si="35"/>
        <v>#REF!</v>
      </c>
      <c r="AO52" s="247" t="e">
        <f t="shared" si="35"/>
        <v>#REF!</v>
      </c>
      <c r="AP52" s="247" t="e">
        <f t="shared" si="35"/>
        <v>#REF!</v>
      </c>
      <c r="AQ52" s="247" t="e">
        <f t="shared" si="35"/>
        <v>#REF!</v>
      </c>
      <c r="AR52" s="247" t="e">
        <f t="shared" si="35"/>
        <v>#REF!</v>
      </c>
      <c r="AS52" s="247" t="e">
        <f t="shared" si="35"/>
        <v>#REF!</v>
      </c>
      <c r="AT52" s="247" t="e">
        <f t="shared" si="35"/>
        <v>#REF!</v>
      </c>
      <c r="AU52" s="247" t="e">
        <f t="shared" si="35"/>
        <v>#REF!</v>
      </c>
      <c r="AV52" s="247" t="e">
        <f t="shared" si="35"/>
        <v>#REF!</v>
      </c>
      <c r="AW52" s="247" t="e">
        <f t="shared" ref="AW52:BG60" si="36">IF(OR(AW$18&gt;=Life_Cycle_Term,$J52=0),0,(IF(OR(MOD(AW$18,$J52)=0,$J52=1),$H52*($P52^AW$18),0)))</f>
        <v>#REF!</v>
      </c>
      <c r="AX52" s="247" t="e">
        <f t="shared" si="36"/>
        <v>#REF!</v>
      </c>
      <c r="AY52" s="247" t="e">
        <f t="shared" si="36"/>
        <v>#REF!</v>
      </c>
      <c r="AZ52" s="247" t="e">
        <f t="shared" si="36"/>
        <v>#REF!</v>
      </c>
      <c r="BA52" s="247" t="e">
        <f t="shared" si="36"/>
        <v>#REF!</v>
      </c>
      <c r="BB52" s="247" t="e">
        <f t="shared" si="36"/>
        <v>#REF!</v>
      </c>
      <c r="BC52" s="247" t="e">
        <f t="shared" si="36"/>
        <v>#REF!</v>
      </c>
      <c r="BD52" s="247" t="e">
        <f t="shared" si="36"/>
        <v>#REF!</v>
      </c>
      <c r="BE52" s="247" t="e">
        <f t="shared" si="36"/>
        <v>#REF!</v>
      </c>
      <c r="BF52" s="247" t="e">
        <f t="shared" si="36"/>
        <v>#REF!</v>
      </c>
      <c r="BG52" s="251" t="e">
        <f t="shared" si="36"/>
        <v>#REF!</v>
      </c>
      <c r="BH52" s="234">
        <f t="shared" ref="BH52:BH61" si="37">IF(H52=0,K52,COUNTIF(AC52:BG52,"&lt;&gt;0"))</f>
        <v>0</v>
      </c>
      <c r="BI52" s="244" t="e">
        <f t="shared" ref="BI52:BI65" si="38">SUM(AC52:BG52)</f>
        <v>#REF!</v>
      </c>
    </row>
    <row r="53" spans="2:61" s="249" customFormat="1" hidden="1">
      <c r="B53" s="236" t="s">
        <v>338</v>
      </c>
      <c r="C53" s="283" t="s">
        <v>340</v>
      </c>
      <c r="D53" s="688"/>
      <c r="E53" s="688"/>
      <c r="F53" s="688"/>
      <c r="G53" s="689"/>
      <c r="H53" s="238"/>
      <c r="I53" s="239">
        <v>0</v>
      </c>
      <c r="J53" s="240"/>
      <c r="K53" s="241">
        <f>IF(J53=0,0,_xlfn.CEILING.PRECISE(([1]Inputs!$F$1+IF(I53=0,0,-I53+1))/J53))</f>
        <v>0</v>
      </c>
      <c r="L53" s="242">
        <v>0</v>
      </c>
      <c r="M53" s="243">
        <f t="shared" si="26"/>
        <v>0</v>
      </c>
      <c r="N53" s="244" t="e">
        <f t="shared" ref="N53:N64" si="39">U53</f>
        <v>#REF!</v>
      </c>
      <c r="O53" s="245"/>
      <c r="P53" s="246" t="e">
        <f t="shared" si="27"/>
        <v>#REF!</v>
      </c>
      <c r="Q53" s="246" t="e">
        <f t="shared" si="28"/>
        <v>#REF!</v>
      </c>
      <c r="R53" s="246" t="e">
        <f t="shared" si="29"/>
        <v>#REF!</v>
      </c>
      <c r="S53" s="246" t="e">
        <f t="shared" si="30"/>
        <v>#REF!</v>
      </c>
      <c r="T53" s="246" t="e">
        <f t="shared" si="31"/>
        <v>#REF!</v>
      </c>
      <c r="U53" s="247" t="e">
        <f t="shared" si="32"/>
        <v>#REF!</v>
      </c>
      <c r="V53" s="229"/>
      <c r="W53" s="230"/>
      <c r="X53" s="230"/>
      <c r="AB53" s="250" t="str">
        <f t="shared" si="33"/>
        <v>Replacement</v>
      </c>
      <c r="AC53" s="247" t="e">
        <f t="shared" si="34"/>
        <v>#REF!</v>
      </c>
      <c r="AD53" s="247" t="e">
        <f t="shared" si="34"/>
        <v>#REF!</v>
      </c>
      <c r="AE53" s="247" t="e">
        <f t="shared" si="34"/>
        <v>#REF!</v>
      </c>
      <c r="AF53" s="247" t="e">
        <f t="shared" si="34"/>
        <v>#REF!</v>
      </c>
      <c r="AG53" s="247" t="e">
        <f t="shared" si="34"/>
        <v>#REF!</v>
      </c>
      <c r="AH53" s="247" t="e">
        <f t="shared" si="34"/>
        <v>#REF!</v>
      </c>
      <c r="AI53" s="247" t="e">
        <f t="shared" si="34"/>
        <v>#REF!</v>
      </c>
      <c r="AJ53" s="247" t="e">
        <f t="shared" si="34"/>
        <v>#REF!</v>
      </c>
      <c r="AK53" s="247" t="e">
        <f t="shared" si="34"/>
        <v>#REF!</v>
      </c>
      <c r="AL53" s="247" t="e">
        <f t="shared" si="34"/>
        <v>#REF!</v>
      </c>
      <c r="AM53" s="247" t="e">
        <f t="shared" si="35"/>
        <v>#REF!</v>
      </c>
      <c r="AN53" s="247" t="e">
        <f t="shared" si="35"/>
        <v>#REF!</v>
      </c>
      <c r="AO53" s="247" t="e">
        <f t="shared" si="35"/>
        <v>#REF!</v>
      </c>
      <c r="AP53" s="247" t="e">
        <f t="shared" si="35"/>
        <v>#REF!</v>
      </c>
      <c r="AQ53" s="247" t="e">
        <f t="shared" si="35"/>
        <v>#REF!</v>
      </c>
      <c r="AR53" s="247" t="e">
        <f t="shared" si="35"/>
        <v>#REF!</v>
      </c>
      <c r="AS53" s="247" t="e">
        <f t="shared" si="35"/>
        <v>#REF!</v>
      </c>
      <c r="AT53" s="247" t="e">
        <f t="shared" si="35"/>
        <v>#REF!</v>
      </c>
      <c r="AU53" s="247" t="e">
        <f t="shared" si="35"/>
        <v>#REF!</v>
      </c>
      <c r="AV53" s="247" t="e">
        <f t="shared" si="35"/>
        <v>#REF!</v>
      </c>
      <c r="AW53" s="247" t="e">
        <f t="shared" si="36"/>
        <v>#REF!</v>
      </c>
      <c r="AX53" s="247" t="e">
        <f t="shared" si="36"/>
        <v>#REF!</v>
      </c>
      <c r="AY53" s="247" t="e">
        <f t="shared" si="36"/>
        <v>#REF!</v>
      </c>
      <c r="AZ53" s="247" t="e">
        <f t="shared" si="36"/>
        <v>#REF!</v>
      </c>
      <c r="BA53" s="247" t="e">
        <f t="shared" si="36"/>
        <v>#REF!</v>
      </c>
      <c r="BB53" s="247" t="e">
        <f t="shared" si="36"/>
        <v>#REF!</v>
      </c>
      <c r="BC53" s="247" t="e">
        <f t="shared" si="36"/>
        <v>#REF!</v>
      </c>
      <c r="BD53" s="247" t="e">
        <f t="shared" si="36"/>
        <v>#REF!</v>
      </c>
      <c r="BE53" s="247" t="e">
        <f t="shared" si="36"/>
        <v>#REF!</v>
      </c>
      <c r="BF53" s="247" t="e">
        <f t="shared" si="36"/>
        <v>#REF!</v>
      </c>
      <c r="BG53" s="251" t="e">
        <f t="shared" si="36"/>
        <v>#REF!</v>
      </c>
      <c r="BH53" s="234">
        <f t="shared" si="37"/>
        <v>0</v>
      </c>
      <c r="BI53" s="244" t="e">
        <f t="shared" si="38"/>
        <v>#REF!</v>
      </c>
    </row>
    <row r="54" spans="2:61" s="249" customFormat="1" hidden="1">
      <c r="B54" s="236" t="s">
        <v>338</v>
      </c>
      <c r="C54" s="283" t="s">
        <v>342</v>
      </c>
      <c r="D54" s="688"/>
      <c r="E54" s="688"/>
      <c r="F54" s="688"/>
      <c r="G54" s="689"/>
      <c r="H54" s="238"/>
      <c r="I54" s="239">
        <v>0</v>
      </c>
      <c r="J54" s="240"/>
      <c r="K54" s="241">
        <f>IF(J54=0,0,_xlfn.CEILING.PRECISE(([1]Inputs!$F$1+IF(I54=0,0,-I54+1))/J54))</f>
        <v>0</v>
      </c>
      <c r="L54" s="242">
        <v>0</v>
      </c>
      <c r="M54" s="243">
        <f t="shared" si="26"/>
        <v>0</v>
      </c>
      <c r="N54" s="244" t="e">
        <f t="shared" si="39"/>
        <v>#REF!</v>
      </c>
      <c r="O54" s="245"/>
      <c r="P54" s="246" t="e">
        <f t="shared" si="27"/>
        <v>#REF!</v>
      </c>
      <c r="Q54" s="246" t="e">
        <f t="shared" si="28"/>
        <v>#REF!</v>
      </c>
      <c r="R54" s="246" t="e">
        <f t="shared" si="29"/>
        <v>#REF!</v>
      </c>
      <c r="S54" s="246" t="e">
        <f t="shared" si="30"/>
        <v>#REF!</v>
      </c>
      <c r="T54" s="246" t="e">
        <f t="shared" si="31"/>
        <v>#REF!</v>
      </c>
      <c r="U54" s="247" t="e">
        <f t="shared" si="32"/>
        <v>#REF!</v>
      </c>
      <c r="V54" s="229"/>
      <c r="W54" s="230"/>
      <c r="X54" s="230"/>
      <c r="AB54" s="250" t="str">
        <f t="shared" si="33"/>
        <v>Replacement</v>
      </c>
      <c r="AC54" s="247" t="e">
        <f t="shared" si="34"/>
        <v>#REF!</v>
      </c>
      <c r="AD54" s="247" t="e">
        <f t="shared" si="34"/>
        <v>#REF!</v>
      </c>
      <c r="AE54" s="247" t="e">
        <f t="shared" si="34"/>
        <v>#REF!</v>
      </c>
      <c r="AF54" s="247" t="e">
        <f t="shared" si="34"/>
        <v>#REF!</v>
      </c>
      <c r="AG54" s="247" t="e">
        <f t="shared" si="34"/>
        <v>#REF!</v>
      </c>
      <c r="AH54" s="247" t="e">
        <f t="shared" si="34"/>
        <v>#REF!</v>
      </c>
      <c r="AI54" s="247" t="e">
        <f t="shared" si="34"/>
        <v>#REF!</v>
      </c>
      <c r="AJ54" s="247" t="e">
        <f t="shared" si="34"/>
        <v>#REF!</v>
      </c>
      <c r="AK54" s="247" t="e">
        <f t="shared" si="34"/>
        <v>#REF!</v>
      </c>
      <c r="AL54" s="247" t="e">
        <f t="shared" si="34"/>
        <v>#REF!</v>
      </c>
      <c r="AM54" s="247" t="e">
        <f t="shared" si="35"/>
        <v>#REF!</v>
      </c>
      <c r="AN54" s="247" t="e">
        <f t="shared" si="35"/>
        <v>#REF!</v>
      </c>
      <c r="AO54" s="247" t="e">
        <f t="shared" si="35"/>
        <v>#REF!</v>
      </c>
      <c r="AP54" s="247" t="e">
        <f t="shared" si="35"/>
        <v>#REF!</v>
      </c>
      <c r="AQ54" s="247" t="e">
        <f t="shared" si="35"/>
        <v>#REF!</v>
      </c>
      <c r="AR54" s="247" t="e">
        <f t="shared" si="35"/>
        <v>#REF!</v>
      </c>
      <c r="AS54" s="247" t="e">
        <f t="shared" si="35"/>
        <v>#REF!</v>
      </c>
      <c r="AT54" s="247" t="e">
        <f t="shared" si="35"/>
        <v>#REF!</v>
      </c>
      <c r="AU54" s="247" t="e">
        <f t="shared" si="35"/>
        <v>#REF!</v>
      </c>
      <c r="AV54" s="247" t="e">
        <f t="shared" si="35"/>
        <v>#REF!</v>
      </c>
      <c r="AW54" s="247" t="e">
        <f t="shared" si="36"/>
        <v>#REF!</v>
      </c>
      <c r="AX54" s="247" t="e">
        <f t="shared" si="36"/>
        <v>#REF!</v>
      </c>
      <c r="AY54" s="247" t="e">
        <f t="shared" si="36"/>
        <v>#REF!</v>
      </c>
      <c r="AZ54" s="247" t="e">
        <f t="shared" si="36"/>
        <v>#REF!</v>
      </c>
      <c r="BA54" s="247" t="e">
        <f t="shared" si="36"/>
        <v>#REF!</v>
      </c>
      <c r="BB54" s="247" t="e">
        <f t="shared" si="36"/>
        <v>#REF!</v>
      </c>
      <c r="BC54" s="247" t="e">
        <f t="shared" si="36"/>
        <v>#REF!</v>
      </c>
      <c r="BD54" s="247" t="e">
        <f t="shared" si="36"/>
        <v>#REF!</v>
      </c>
      <c r="BE54" s="247" t="e">
        <f t="shared" si="36"/>
        <v>#REF!</v>
      </c>
      <c r="BF54" s="247" t="e">
        <f t="shared" si="36"/>
        <v>#REF!</v>
      </c>
      <c r="BG54" s="251" t="e">
        <f t="shared" si="36"/>
        <v>#REF!</v>
      </c>
      <c r="BH54" s="234">
        <f t="shared" si="37"/>
        <v>0</v>
      </c>
      <c r="BI54" s="244" t="e">
        <f t="shared" si="38"/>
        <v>#REF!</v>
      </c>
    </row>
    <row r="55" spans="2:61" s="249" customFormat="1" hidden="1">
      <c r="B55" s="236" t="s">
        <v>338</v>
      </c>
      <c r="C55" s="283"/>
      <c r="D55" s="688"/>
      <c r="E55" s="688"/>
      <c r="F55" s="688"/>
      <c r="G55" s="689"/>
      <c r="H55" s="238"/>
      <c r="I55" s="239">
        <v>0</v>
      </c>
      <c r="J55" s="240"/>
      <c r="K55" s="241">
        <f>IF(J55=0,0,_xlfn.CEILING.PRECISE(([1]Inputs!$F$1+IF(I55=0,0,-I55+1))/J55))</f>
        <v>0</v>
      </c>
      <c r="L55" s="242">
        <v>0</v>
      </c>
      <c r="M55" s="243">
        <f t="shared" si="26"/>
        <v>0</v>
      </c>
      <c r="N55" s="244" t="e">
        <f t="shared" si="39"/>
        <v>#REF!</v>
      </c>
      <c r="O55" s="245"/>
      <c r="P55" s="246" t="e">
        <f t="shared" si="27"/>
        <v>#REF!</v>
      </c>
      <c r="Q55" s="246" t="e">
        <f t="shared" si="28"/>
        <v>#REF!</v>
      </c>
      <c r="R55" s="246" t="e">
        <f t="shared" si="29"/>
        <v>#REF!</v>
      </c>
      <c r="S55" s="246" t="e">
        <f t="shared" si="30"/>
        <v>#REF!</v>
      </c>
      <c r="T55" s="246" t="e">
        <f t="shared" si="31"/>
        <v>#REF!</v>
      </c>
      <c r="U55" s="247" t="e">
        <f t="shared" si="32"/>
        <v>#REF!</v>
      </c>
      <c r="V55" s="229"/>
      <c r="W55" s="230"/>
      <c r="X55" s="230"/>
      <c r="AB55" s="250" t="str">
        <f t="shared" si="33"/>
        <v>Replacement</v>
      </c>
      <c r="AC55" s="247" t="e">
        <f t="shared" si="34"/>
        <v>#REF!</v>
      </c>
      <c r="AD55" s="247" t="e">
        <f t="shared" si="34"/>
        <v>#REF!</v>
      </c>
      <c r="AE55" s="247" t="e">
        <f t="shared" si="34"/>
        <v>#REF!</v>
      </c>
      <c r="AF55" s="247" t="e">
        <f t="shared" si="34"/>
        <v>#REF!</v>
      </c>
      <c r="AG55" s="247" t="e">
        <f t="shared" si="34"/>
        <v>#REF!</v>
      </c>
      <c r="AH55" s="247" t="e">
        <f t="shared" si="34"/>
        <v>#REF!</v>
      </c>
      <c r="AI55" s="247" t="e">
        <f t="shared" si="34"/>
        <v>#REF!</v>
      </c>
      <c r="AJ55" s="247" t="e">
        <f t="shared" si="34"/>
        <v>#REF!</v>
      </c>
      <c r="AK55" s="247" t="e">
        <f t="shared" si="34"/>
        <v>#REF!</v>
      </c>
      <c r="AL55" s="247" t="e">
        <f t="shared" si="34"/>
        <v>#REF!</v>
      </c>
      <c r="AM55" s="247" t="e">
        <f t="shared" si="35"/>
        <v>#REF!</v>
      </c>
      <c r="AN55" s="247" t="e">
        <f t="shared" si="35"/>
        <v>#REF!</v>
      </c>
      <c r="AO55" s="247" t="e">
        <f t="shared" si="35"/>
        <v>#REF!</v>
      </c>
      <c r="AP55" s="247" t="e">
        <f t="shared" si="35"/>
        <v>#REF!</v>
      </c>
      <c r="AQ55" s="247" t="e">
        <f t="shared" si="35"/>
        <v>#REF!</v>
      </c>
      <c r="AR55" s="247" t="e">
        <f t="shared" si="35"/>
        <v>#REF!</v>
      </c>
      <c r="AS55" s="247" t="e">
        <f t="shared" si="35"/>
        <v>#REF!</v>
      </c>
      <c r="AT55" s="247" t="e">
        <f t="shared" si="35"/>
        <v>#REF!</v>
      </c>
      <c r="AU55" s="247" t="e">
        <f t="shared" si="35"/>
        <v>#REF!</v>
      </c>
      <c r="AV55" s="247" t="e">
        <f t="shared" si="35"/>
        <v>#REF!</v>
      </c>
      <c r="AW55" s="247" t="e">
        <f t="shared" si="36"/>
        <v>#REF!</v>
      </c>
      <c r="AX55" s="247" t="e">
        <f t="shared" si="36"/>
        <v>#REF!</v>
      </c>
      <c r="AY55" s="247" t="e">
        <f t="shared" si="36"/>
        <v>#REF!</v>
      </c>
      <c r="AZ55" s="247" t="e">
        <f t="shared" si="36"/>
        <v>#REF!</v>
      </c>
      <c r="BA55" s="247" t="e">
        <f t="shared" si="36"/>
        <v>#REF!</v>
      </c>
      <c r="BB55" s="247" t="e">
        <f t="shared" si="36"/>
        <v>#REF!</v>
      </c>
      <c r="BC55" s="247" t="e">
        <f t="shared" si="36"/>
        <v>#REF!</v>
      </c>
      <c r="BD55" s="247" t="e">
        <f t="shared" si="36"/>
        <v>#REF!</v>
      </c>
      <c r="BE55" s="247" t="e">
        <f t="shared" si="36"/>
        <v>#REF!</v>
      </c>
      <c r="BF55" s="247" t="e">
        <f t="shared" si="36"/>
        <v>#REF!</v>
      </c>
      <c r="BG55" s="251" t="e">
        <f t="shared" si="36"/>
        <v>#REF!</v>
      </c>
      <c r="BH55" s="234">
        <f t="shared" si="37"/>
        <v>0</v>
      </c>
      <c r="BI55" s="244" t="e">
        <f t="shared" si="38"/>
        <v>#REF!</v>
      </c>
    </row>
    <row r="56" spans="2:61" s="249" customFormat="1" hidden="1">
      <c r="B56" s="236" t="s">
        <v>338</v>
      </c>
      <c r="C56" s="283"/>
      <c r="D56" s="688"/>
      <c r="E56" s="688"/>
      <c r="F56" s="688"/>
      <c r="G56" s="689"/>
      <c r="H56" s="238"/>
      <c r="I56" s="239">
        <v>0</v>
      </c>
      <c r="J56" s="240"/>
      <c r="K56" s="241">
        <f>IF(J56=0,0,_xlfn.CEILING.PRECISE(([1]Inputs!$F$1+IF(I56=0,0,-I56+1))/J56))</f>
        <v>0</v>
      </c>
      <c r="L56" s="242">
        <v>0</v>
      </c>
      <c r="M56" s="243">
        <f t="shared" si="26"/>
        <v>0</v>
      </c>
      <c r="N56" s="244" t="e">
        <f t="shared" si="39"/>
        <v>#REF!</v>
      </c>
      <c r="O56" s="245"/>
      <c r="P56" s="246" t="e">
        <f t="shared" si="27"/>
        <v>#REF!</v>
      </c>
      <c r="Q56" s="246" t="e">
        <f t="shared" si="28"/>
        <v>#REF!</v>
      </c>
      <c r="R56" s="246" t="e">
        <f t="shared" si="29"/>
        <v>#REF!</v>
      </c>
      <c r="S56" s="246" t="e">
        <f t="shared" si="30"/>
        <v>#REF!</v>
      </c>
      <c r="T56" s="246" t="e">
        <f t="shared" si="31"/>
        <v>#REF!</v>
      </c>
      <c r="U56" s="247" t="e">
        <f t="shared" si="32"/>
        <v>#REF!</v>
      </c>
      <c r="V56" s="229"/>
      <c r="W56" s="230"/>
      <c r="X56" s="230"/>
      <c r="AB56" s="250" t="str">
        <f t="shared" si="33"/>
        <v>Replacement</v>
      </c>
      <c r="AC56" s="247" t="e">
        <f t="shared" si="34"/>
        <v>#REF!</v>
      </c>
      <c r="AD56" s="247" t="e">
        <f t="shared" si="34"/>
        <v>#REF!</v>
      </c>
      <c r="AE56" s="247" t="e">
        <f t="shared" si="34"/>
        <v>#REF!</v>
      </c>
      <c r="AF56" s="247" t="e">
        <f t="shared" si="34"/>
        <v>#REF!</v>
      </c>
      <c r="AG56" s="247" t="e">
        <f t="shared" si="34"/>
        <v>#REF!</v>
      </c>
      <c r="AH56" s="247" t="e">
        <f t="shared" si="34"/>
        <v>#REF!</v>
      </c>
      <c r="AI56" s="247" t="e">
        <f t="shared" si="34"/>
        <v>#REF!</v>
      </c>
      <c r="AJ56" s="247" t="e">
        <f t="shared" si="34"/>
        <v>#REF!</v>
      </c>
      <c r="AK56" s="247" t="e">
        <f t="shared" si="34"/>
        <v>#REF!</v>
      </c>
      <c r="AL56" s="247" t="e">
        <f t="shared" si="34"/>
        <v>#REF!</v>
      </c>
      <c r="AM56" s="247" t="e">
        <f t="shared" si="35"/>
        <v>#REF!</v>
      </c>
      <c r="AN56" s="247" t="e">
        <f t="shared" si="35"/>
        <v>#REF!</v>
      </c>
      <c r="AO56" s="247" t="e">
        <f t="shared" si="35"/>
        <v>#REF!</v>
      </c>
      <c r="AP56" s="247" t="e">
        <f t="shared" si="35"/>
        <v>#REF!</v>
      </c>
      <c r="AQ56" s="247" t="e">
        <f t="shared" si="35"/>
        <v>#REF!</v>
      </c>
      <c r="AR56" s="247" t="e">
        <f t="shared" si="35"/>
        <v>#REF!</v>
      </c>
      <c r="AS56" s="247" t="e">
        <f t="shared" si="35"/>
        <v>#REF!</v>
      </c>
      <c r="AT56" s="247" t="e">
        <f t="shared" si="35"/>
        <v>#REF!</v>
      </c>
      <c r="AU56" s="247" t="e">
        <f t="shared" si="35"/>
        <v>#REF!</v>
      </c>
      <c r="AV56" s="247" t="e">
        <f t="shared" si="35"/>
        <v>#REF!</v>
      </c>
      <c r="AW56" s="247" t="e">
        <f t="shared" si="36"/>
        <v>#REF!</v>
      </c>
      <c r="AX56" s="247" t="e">
        <f t="shared" si="36"/>
        <v>#REF!</v>
      </c>
      <c r="AY56" s="247" t="e">
        <f t="shared" si="36"/>
        <v>#REF!</v>
      </c>
      <c r="AZ56" s="247" t="e">
        <f t="shared" si="36"/>
        <v>#REF!</v>
      </c>
      <c r="BA56" s="247" t="e">
        <f t="shared" si="36"/>
        <v>#REF!</v>
      </c>
      <c r="BB56" s="247" t="e">
        <f t="shared" si="36"/>
        <v>#REF!</v>
      </c>
      <c r="BC56" s="247" t="e">
        <f t="shared" si="36"/>
        <v>#REF!</v>
      </c>
      <c r="BD56" s="247" t="e">
        <f t="shared" si="36"/>
        <v>#REF!</v>
      </c>
      <c r="BE56" s="247" t="e">
        <f t="shared" si="36"/>
        <v>#REF!</v>
      </c>
      <c r="BF56" s="247" t="e">
        <f t="shared" si="36"/>
        <v>#REF!</v>
      </c>
      <c r="BG56" s="251" t="e">
        <f t="shared" si="36"/>
        <v>#REF!</v>
      </c>
      <c r="BH56" s="234">
        <f t="shared" si="37"/>
        <v>0</v>
      </c>
      <c r="BI56" s="244" t="e">
        <f t="shared" si="38"/>
        <v>#REF!</v>
      </c>
    </row>
    <row r="57" spans="2:61" s="249" customFormat="1" hidden="1">
      <c r="B57" s="236" t="s">
        <v>338</v>
      </c>
      <c r="C57" s="283"/>
      <c r="D57" s="688"/>
      <c r="E57" s="688"/>
      <c r="F57" s="688"/>
      <c r="G57" s="689"/>
      <c r="H57" s="238"/>
      <c r="I57" s="239">
        <v>0</v>
      </c>
      <c r="J57" s="240"/>
      <c r="K57" s="241">
        <f>IF(J57=0,0,_xlfn.CEILING.PRECISE(([1]Inputs!$F$1+IF(I57=0,0,-I57+1))/J57))</f>
        <v>0</v>
      </c>
      <c r="L57" s="242">
        <v>0</v>
      </c>
      <c r="M57" s="243">
        <f t="shared" si="26"/>
        <v>0</v>
      </c>
      <c r="N57" s="244" t="e">
        <f t="shared" si="39"/>
        <v>#REF!</v>
      </c>
      <c r="O57" s="245"/>
      <c r="P57" s="246" t="e">
        <f t="shared" si="27"/>
        <v>#REF!</v>
      </c>
      <c r="Q57" s="246" t="e">
        <f t="shared" si="28"/>
        <v>#REF!</v>
      </c>
      <c r="R57" s="246" t="e">
        <f t="shared" si="29"/>
        <v>#REF!</v>
      </c>
      <c r="S57" s="246" t="e">
        <f t="shared" si="30"/>
        <v>#REF!</v>
      </c>
      <c r="T57" s="246" t="e">
        <f t="shared" si="31"/>
        <v>#REF!</v>
      </c>
      <c r="U57" s="247" t="e">
        <f t="shared" si="32"/>
        <v>#REF!</v>
      </c>
      <c r="V57" s="229"/>
      <c r="W57" s="230"/>
      <c r="X57" s="230"/>
      <c r="AB57" s="250" t="str">
        <f t="shared" si="33"/>
        <v>Replacement</v>
      </c>
      <c r="AC57" s="247" t="e">
        <f t="shared" si="34"/>
        <v>#REF!</v>
      </c>
      <c r="AD57" s="247" t="e">
        <f t="shared" si="34"/>
        <v>#REF!</v>
      </c>
      <c r="AE57" s="247" t="e">
        <f t="shared" si="34"/>
        <v>#REF!</v>
      </c>
      <c r="AF57" s="247" t="e">
        <f t="shared" si="34"/>
        <v>#REF!</v>
      </c>
      <c r="AG57" s="247" t="e">
        <f t="shared" si="34"/>
        <v>#REF!</v>
      </c>
      <c r="AH57" s="247" t="e">
        <f t="shared" si="34"/>
        <v>#REF!</v>
      </c>
      <c r="AI57" s="247" t="e">
        <f t="shared" si="34"/>
        <v>#REF!</v>
      </c>
      <c r="AJ57" s="247" t="e">
        <f t="shared" si="34"/>
        <v>#REF!</v>
      </c>
      <c r="AK57" s="247" t="e">
        <f t="shared" si="34"/>
        <v>#REF!</v>
      </c>
      <c r="AL57" s="247" t="e">
        <f t="shared" si="34"/>
        <v>#REF!</v>
      </c>
      <c r="AM57" s="247" t="e">
        <f t="shared" si="35"/>
        <v>#REF!</v>
      </c>
      <c r="AN57" s="247" t="e">
        <f t="shared" si="35"/>
        <v>#REF!</v>
      </c>
      <c r="AO57" s="247" t="e">
        <f t="shared" si="35"/>
        <v>#REF!</v>
      </c>
      <c r="AP57" s="247" t="e">
        <f t="shared" si="35"/>
        <v>#REF!</v>
      </c>
      <c r="AQ57" s="247" t="e">
        <f t="shared" si="35"/>
        <v>#REF!</v>
      </c>
      <c r="AR57" s="247" t="e">
        <f t="shared" si="35"/>
        <v>#REF!</v>
      </c>
      <c r="AS57" s="247" t="e">
        <f t="shared" si="35"/>
        <v>#REF!</v>
      </c>
      <c r="AT57" s="247" t="e">
        <f t="shared" si="35"/>
        <v>#REF!</v>
      </c>
      <c r="AU57" s="247" t="e">
        <f t="shared" si="35"/>
        <v>#REF!</v>
      </c>
      <c r="AV57" s="247" t="e">
        <f t="shared" si="35"/>
        <v>#REF!</v>
      </c>
      <c r="AW57" s="247" t="e">
        <f t="shared" si="36"/>
        <v>#REF!</v>
      </c>
      <c r="AX57" s="247" t="e">
        <f t="shared" si="36"/>
        <v>#REF!</v>
      </c>
      <c r="AY57" s="247" t="e">
        <f t="shared" si="36"/>
        <v>#REF!</v>
      </c>
      <c r="AZ57" s="247" t="e">
        <f t="shared" si="36"/>
        <v>#REF!</v>
      </c>
      <c r="BA57" s="247" t="e">
        <f t="shared" si="36"/>
        <v>#REF!</v>
      </c>
      <c r="BB57" s="247" t="e">
        <f t="shared" si="36"/>
        <v>#REF!</v>
      </c>
      <c r="BC57" s="247" t="e">
        <f t="shared" si="36"/>
        <v>#REF!</v>
      </c>
      <c r="BD57" s="247" t="e">
        <f t="shared" si="36"/>
        <v>#REF!</v>
      </c>
      <c r="BE57" s="247" t="e">
        <f t="shared" si="36"/>
        <v>#REF!</v>
      </c>
      <c r="BF57" s="247" t="e">
        <f t="shared" si="36"/>
        <v>#REF!</v>
      </c>
      <c r="BG57" s="251" t="e">
        <f t="shared" si="36"/>
        <v>#REF!</v>
      </c>
      <c r="BH57" s="234">
        <f t="shared" si="37"/>
        <v>0</v>
      </c>
      <c r="BI57" s="244" t="e">
        <f t="shared" si="38"/>
        <v>#REF!</v>
      </c>
    </row>
    <row r="58" spans="2:61" s="249" customFormat="1" hidden="1">
      <c r="B58" s="236" t="s">
        <v>338</v>
      </c>
      <c r="C58" s="283"/>
      <c r="D58" s="688"/>
      <c r="E58" s="688"/>
      <c r="F58" s="688"/>
      <c r="G58" s="689"/>
      <c r="H58" s="238"/>
      <c r="I58" s="239">
        <v>0</v>
      </c>
      <c r="J58" s="240"/>
      <c r="K58" s="241">
        <f>IF(J58=0,0,_xlfn.CEILING.PRECISE(([1]Inputs!$F$1+IF(I58=0,0,-I58+1))/J58))</f>
        <v>0</v>
      </c>
      <c r="L58" s="242">
        <v>0</v>
      </c>
      <c r="M58" s="243">
        <f t="shared" si="26"/>
        <v>0</v>
      </c>
      <c r="N58" s="244" t="e">
        <f t="shared" si="39"/>
        <v>#REF!</v>
      </c>
      <c r="O58" s="245"/>
      <c r="P58" s="246" t="e">
        <f t="shared" si="27"/>
        <v>#REF!</v>
      </c>
      <c r="Q58" s="246" t="e">
        <f t="shared" si="28"/>
        <v>#REF!</v>
      </c>
      <c r="R58" s="246" t="e">
        <f t="shared" si="29"/>
        <v>#REF!</v>
      </c>
      <c r="S58" s="246" t="e">
        <f t="shared" si="30"/>
        <v>#REF!</v>
      </c>
      <c r="T58" s="246" t="e">
        <f t="shared" si="31"/>
        <v>#REF!</v>
      </c>
      <c r="U58" s="247" t="e">
        <f t="shared" si="32"/>
        <v>#REF!</v>
      </c>
      <c r="V58" s="229"/>
      <c r="W58" s="230"/>
      <c r="X58" s="230"/>
      <c r="AB58" s="250" t="str">
        <f t="shared" si="33"/>
        <v>Replacement</v>
      </c>
      <c r="AC58" s="247" t="e">
        <f t="shared" si="34"/>
        <v>#REF!</v>
      </c>
      <c r="AD58" s="247" t="e">
        <f t="shared" si="34"/>
        <v>#REF!</v>
      </c>
      <c r="AE58" s="247" t="e">
        <f t="shared" si="34"/>
        <v>#REF!</v>
      </c>
      <c r="AF58" s="247" t="e">
        <f t="shared" si="34"/>
        <v>#REF!</v>
      </c>
      <c r="AG58" s="247" t="e">
        <f t="shared" si="34"/>
        <v>#REF!</v>
      </c>
      <c r="AH58" s="247" t="e">
        <f t="shared" si="34"/>
        <v>#REF!</v>
      </c>
      <c r="AI58" s="247" t="e">
        <f t="shared" si="34"/>
        <v>#REF!</v>
      </c>
      <c r="AJ58" s="247" t="e">
        <f t="shared" si="34"/>
        <v>#REF!</v>
      </c>
      <c r="AK58" s="247" t="e">
        <f t="shared" si="34"/>
        <v>#REF!</v>
      </c>
      <c r="AL58" s="247" t="e">
        <f t="shared" si="34"/>
        <v>#REF!</v>
      </c>
      <c r="AM58" s="247" t="e">
        <f t="shared" si="35"/>
        <v>#REF!</v>
      </c>
      <c r="AN58" s="247" t="e">
        <f t="shared" si="35"/>
        <v>#REF!</v>
      </c>
      <c r="AO58" s="247" t="e">
        <f t="shared" si="35"/>
        <v>#REF!</v>
      </c>
      <c r="AP58" s="247" t="e">
        <f t="shared" si="35"/>
        <v>#REF!</v>
      </c>
      <c r="AQ58" s="247" t="e">
        <f t="shared" si="35"/>
        <v>#REF!</v>
      </c>
      <c r="AR58" s="247" t="e">
        <f t="shared" si="35"/>
        <v>#REF!</v>
      </c>
      <c r="AS58" s="247" t="e">
        <f t="shared" si="35"/>
        <v>#REF!</v>
      </c>
      <c r="AT58" s="247" t="e">
        <f t="shared" si="35"/>
        <v>#REF!</v>
      </c>
      <c r="AU58" s="247" t="e">
        <f t="shared" si="35"/>
        <v>#REF!</v>
      </c>
      <c r="AV58" s="247" t="e">
        <f t="shared" si="35"/>
        <v>#REF!</v>
      </c>
      <c r="AW58" s="247" t="e">
        <f t="shared" si="36"/>
        <v>#REF!</v>
      </c>
      <c r="AX58" s="247" t="e">
        <f t="shared" si="36"/>
        <v>#REF!</v>
      </c>
      <c r="AY58" s="247" t="e">
        <f t="shared" si="36"/>
        <v>#REF!</v>
      </c>
      <c r="AZ58" s="247" t="e">
        <f t="shared" si="36"/>
        <v>#REF!</v>
      </c>
      <c r="BA58" s="247" t="e">
        <f t="shared" si="36"/>
        <v>#REF!</v>
      </c>
      <c r="BB58" s="247" t="e">
        <f t="shared" si="36"/>
        <v>#REF!</v>
      </c>
      <c r="BC58" s="247" t="e">
        <f t="shared" si="36"/>
        <v>#REF!</v>
      </c>
      <c r="BD58" s="247" t="e">
        <f t="shared" si="36"/>
        <v>#REF!</v>
      </c>
      <c r="BE58" s="247" t="e">
        <f t="shared" si="36"/>
        <v>#REF!</v>
      </c>
      <c r="BF58" s="247" t="e">
        <f t="shared" si="36"/>
        <v>#REF!</v>
      </c>
      <c r="BG58" s="251" t="e">
        <f t="shared" si="36"/>
        <v>#REF!</v>
      </c>
      <c r="BH58" s="234">
        <f t="shared" si="37"/>
        <v>0</v>
      </c>
      <c r="BI58" s="244" t="e">
        <f t="shared" si="38"/>
        <v>#REF!</v>
      </c>
    </row>
    <row r="59" spans="2:61" s="249" customFormat="1" hidden="1">
      <c r="B59" s="236" t="s">
        <v>338</v>
      </c>
      <c r="C59" s="283"/>
      <c r="D59" s="688"/>
      <c r="E59" s="688"/>
      <c r="F59" s="688"/>
      <c r="G59" s="689"/>
      <c r="H59" s="238"/>
      <c r="I59" s="239">
        <v>0</v>
      </c>
      <c r="J59" s="240"/>
      <c r="K59" s="241">
        <f>IF(J59=0,0,_xlfn.CEILING.PRECISE(([1]Inputs!$F$1+IF(I59=0,0,-I59+1))/J59))</f>
        <v>0</v>
      </c>
      <c r="L59" s="242">
        <v>0</v>
      </c>
      <c r="M59" s="243">
        <f t="shared" si="26"/>
        <v>0</v>
      </c>
      <c r="N59" s="244" t="e">
        <f t="shared" si="39"/>
        <v>#REF!</v>
      </c>
      <c r="O59" s="245"/>
      <c r="P59" s="246" t="e">
        <f t="shared" si="27"/>
        <v>#REF!</v>
      </c>
      <c r="Q59" s="246" t="e">
        <f t="shared" si="28"/>
        <v>#REF!</v>
      </c>
      <c r="R59" s="246" t="e">
        <f t="shared" si="29"/>
        <v>#REF!</v>
      </c>
      <c r="S59" s="246" t="e">
        <f t="shared" si="30"/>
        <v>#REF!</v>
      </c>
      <c r="T59" s="246" t="e">
        <f t="shared" si="31"/>
        <v>#REF!</v>
      </c>
      <c r="U59" s="247" t="e">
        <f t="shared" si="32"/>
        <v>#REF!</v>
      </c>
      <c r="V59" s="229"/>
      <c r="W59" s="230"/>
      <c r="X59" s="230"/>
      <c r="AB59" s="250" t="str">
        <f t="shared" si="33"/>
        <v>Replacement</v>
      </c>
      <c r="AC59" s="247" t="e">
        <f t="shared" si="34"/>
        <v>#REF!</v>
      </c>
      <c r="AD59" s="247" t="e">
        <f t="shared" si="34"/>
        <v>#REF!</v>
      </c>
      <c r="AE59" s="247" t="e">
        <f t="shared" si="34"/>
        <v>#REF!</v>
      </c>
      <c r="AF59" s="247" t="e">
        <f t="shared" si="34"/>
        <v>#REF!</v>
      </c>
      <c r="AG59" s="247" t="e">
        <f t="shared" si="34"/>
        <v>#REF!</v>
      </c>
      <c r="AH59" s="247" t="e">
        <f t="shared" si="34"/>
        <v>#REF!</v>
      </c>
      <c r="AI59" s="247" t="e">
        <f t="shared" si="34"/>
        <v>#REF!</v>
      </c>
      <c r="AJ59" s="247" t="e">
        <f t="shared" si="34"/>
        <v>#REF!</v>
      </c>
      <c r="AK59" s="247" t="e">
        <f t="shared" si="34"/>
        <v>#REF!</v>
      </c>
      <c r="AL59" s="247" t="e">
        <f t="shared" si="34"/>
        <v>#REF!</v>
      </c>
      <c r="AM59" s="247" t="e">
        <f t="shared" si="35"/>
        <v>#REF!</v>
      </c>
      <c r="AN59" s="247" t="e">
        <f t="shared" si="35"/>
        <v>#REF!</v>
      </c>
      <c r="AO59" s="247" t="e">
        <f t="shared" si="35"/>
        <v>#REF!</v>
      </c>
      <c r="AP59" s="247" t="e">
        <f t="shared" si="35"/>
        <v>#REF!</v>
      </c>
      <c r="AQ59" s="247" t="e">
        <f t="shared" si="35"/>
        <v>#REF!</v>
      </c>
      <c r="AR59" s="247" t="e">
        <f t="shared" si="35"/>
        <v>#REF!</v>
      </c>
      <c r="AS59" s="247" t="e">
        <f t="shared" si="35"/>
        <v>#REF!</v>
      </c>
      <c r="AT59" s="247" t="e">
        <f t="shared" si="35"/>
        <v>#REF!</v>
      </c>
      <c r="AU59" s="247" t="e">
        <f t="shared" si="35"/>
        <v>#REF!</v>
      </c>
      <c r="AV59" s="247" t="e">
        <f t="shared" si="35"/>
        <v>#REF!</v>
      </c>
      <c r="AW59" s="247" t="e">
        <f t="shared" si="36"/>
        <v>#REF!</v>
      </c>
      <c r="AX59" s="247" t="e">
        <f t="shared" si="36"/>
        <v>#REF!</v>
      </c>
      <c r="AY59" s="247" t="e">
        <f t="shared" si="36"/>
        <v>#REF!</v>
      </c>
      <c r="AZ59" s="247" t="e">
        <f t="shared" si="36"/>
        <v>#REF!</v>
      </c>
      <c r="BA59" s="247" t="e">
        <f t="shared" si="36"/>
        <v>#REF!</v>
      </c>
      <c r="BB59" s="247" t="e">
        <f t="shared" si="36"/>
        <v>#REF!</v>
      </c>
      <c r="BC59" s="247" t="e">
        <f t="shared" si="36"/>
        <v>#REF!</v>
      </c>
      <c r="BD59" s="247" t="e">
        <f t="shared" si="36"/>
        <v>#REF!</v>
      </c>
      <c r="BE59" s="247" t="e">
        <f t="shared" si="36"/>
        <v>#REF!</v>
      </c>
      <c r="BF59" s="247" t="e">
        <f t="shared" si="36"/>
        <v>#REF!</v>
      </c>
      <c r="BG59" s="251" t="e">
        <f t="shared" si="36"/>
        <v>#REF!</v>
      </c>
      <c r="BH59" s="234">
        <f t="shared" si="37"/>
        <v>0</v>
      </c>
      <c r="BI59" s="244" t="e">
        <f t="shared" si="38"/>
        <v>#REF!</v>
      </c>
    </row>
    <row r="60" spans="2:61" s="249" customFormat="1" hidden="1">
      <c r="B60" s="236" t="s">
        <v>341</v>
      </c>
      <c r="C60" s="283" t="s">
        <v>350</v>
      </c>
      <c r="D60" s="688"/>
      <c r="E60" s="688"/>
      <c r="F60" s="688"/>
      <c r="G60" s="689"/>
      <c r="H60" s="238"/>
      <c r="I60" s="239">
        <v>0</v>
      </c>
      <c r="J60" s="240"/>
      <c r="K60" s="241">
        <f>IF(J60=0,0,_xlfn.CEILING.PRECISE(([1]Inputs!$F$1+IF(I60=0,0,-I60+1))/J60))</f>
        <v>0</v>
      </c>
      <c r="L60" s="242">
        <v>0</v>
      </c>
      <c r="M60" s="243">
        <f t="shared" si="26"/>
        <v>0</v>
      </c>
      <c r="N60" s="244" t="e">
        <f t="shared" si="39"/>
        <v>#REF!</v>
      </c>
      <c r="O60" s="252"/>
      <c r="P60" s="246" t="e">
        <f t="shared" si="27"/>
        <v>#REF!</v>
      </c>
      <c r="Q60" s="246" t="e">
        <f t="shared" si="28"/>
        <v>#REF!</v>
      </c>
      <c r="R60" s="246" t="e">
        <f t="shared" si="29"/>
        <v>#REF!</v>
      </c>
      <c r="S60" s="246" t="e">
        <f t="shared" si="30"/>
        <v>#REF!</v>
      </c>
      <c r="T60" s="246" t="e">
        <f t="shared" si="31"/>
        <v>#REF!</v>
      </c>
      <c r="U60" s="247" t="e">
        <f t="shared" si="32"/>
        <v>#REF!</v>
      </c>
      <c r="V60" s="229"/>
      <c r="W60" s="230"/>
      <c r="X60" s="230"/>
      <c r="AB60" s="250" t="str">
        <f t="shared" si="33"/>
        <v xml:space="preserve">Architecture </v>
      </c>
      <c r="AC60" s="247" t="e">
        <f t="shared" si="34"/>
        <v>#REF!</v>
      </c>
      <c r="AD60" s="247" t="e">
        <f t="shared" si="34"/>
        <v>#REF!</v>
      </c>
      <c r="AE60" s="247" t="e">
        <f t="shared" si="34"/>
        <v>#REF!</v>
      </c>
      <c r="AF60" s="247" t="e">
        <f t="shared" si="34"/>
        <v>#REF!</v>
      </c>
      <c r="AG60" s="247" t="e">
        <f t="shared" si="34"/>
        <v>#REF!</v>
      </c>
      <c r="AH60" s="247" t="e">
        <f t="shared" si="34"/>
        <v>#REF!</v>
      </c>
      <c r="AI60" s="247" t="e">
        <f t="shared" si="34"/>
        <v>#REF!</v>
      </c>
      <c r="AJ60" s="247" t="e">
        <f t="shared" si="34"/>
        <v>#REF!</v>
      </c>
      <c r="AK60" s="247" t="e">
        <f t="shared" si="34"/>
        <v>#REF!</v>
      </c>
      <c r="AL60" s="247" t="e">
        <f t="shared" si="34"/>
        <v>#REF!</v>
      </c>
      <c r="AM60" s="247" t="e">
        <f t="shared" si="35"/>
        <v>#REF!</v>
      </c>
      <c r="AN60" s="247" t="e">
        <f t="shared" si="35"/>
        <v>#REF!</v>
      </c>
      <c r="AO60" s="247" t="e">
        <f t="shared" si="35"/>
        <v>#REF!</v>
      </c>
      <c r="AP60" s="247" t="e">
        <f t="shared" si="35"/>
        <v>#REF!</v>
      </c>
      <c r="AQ60" s="247" t="e">
        <f t="shared" si="35"/>
        <v>#REF!</v>
      </c>
      <c r="AR60" s="247" t="e">
        <f t="shared" si="35"/>
        <v>#REF!</v>
      </c>
      <c r="AS60" s="247" t="e">
        <f t="shared" si="35"/>
        <v>#REF!</v>
      </c>
      <c r="AT60" s="247" t="e">
        <f t="shared" si="35"/>
        <v>#REF!</v>
      </c>
      <c r="AU60" s="247" t="e">
        <f t="shared" si="35"/>
        <v>#REF!</v>
      </c>
      <c r="AV60" s="247" t="e">
        <f t="shared" si="35"/>
        <v>#REF!</v>
      </c>
      <c r="AW60" s="247" t="e">
        <f t="shared" si="36"/>
        <v>#REF!</v>
      </c>
      <c r="AX60" s="247" t="e">
        <f t="shared" si="36"/>
        <v>#REF!</v>
      </c>
      <c r="AY60" s="247" t="e">
        <f t="shared" si="36"/>
        <v>#REF!</v>
      </c>
      <c r="AZ60" s="247" t="e">
        <f t="shared" si="36"/>
        <v>#REF!</v>
      </c>
      <c r="BA60" s="247" t="e">
        <f t="shared" si="36"/>
        <v>#REF!</v>
      </c>
      <c r="BB60" s="247" t="e">
        <f t="shared" si="36"/>
        <v>#REF!</v>
      </c>
      <c r="BC60" s="247" t="e">
        <f t="shared" si="36"/>
        <v>#REF!</v>
      </c>
      <c r="BD60" s="247" t="e">
        <f t="shared" si="36"/>
        <v>#REF!</v>
      </c>
      <c r="BE60" s="247" t="e">
        <f t="shared" si="36"/>
        <v>#REF!</v>
      </c>
      <c r="BF60" s="247" t="e">
        <f t="shared" si="36"/>
        <v>#REF!</v>
      </c>
      <c r="BG60" s="251" t="e">
        <f t="shared" si="36"/>
        <v>#REF!</v>
      </c>
      <c r="BH60" s="234">
        <f t="shared" si="37"/>
        <v>0</v>
      </c>
      <c r="BI60" s="244" t="e">
        <f t="shared" si="38"/>
        <v>#REF!</v>
      </c>
    </row>
    <row r="61" spans="2:61" s="72" customFormat="1" hidden="1">
      <c r="B61" s="135" t="s">
        <v>320</v>
      </c>
      <c r="C61" s="143" t="s">
        <v>14</v>
      </c>
      <c r="D61" s="714" t="s">
        <v>353</v>
      </c>
      <c r="E61" s="714"/>
      <c r="F61" s="714"/>
      <c r="G61" s="715"/>
      <c r="H61" s="152">
        <f>IF($C13&lt;50,1000*$C13*3.1,1000*$C13*3.5)</f>
        <v>0</v>
      </c>
      <c r="I61" s="137">
        <v>0</v>
      </c>
      <c r="J61" s="137">
        <f>C6+1</f>
        <v>26</v>
      </c>
      <c r="K61" s="189">
        <f>IF(J61=0,0,_xlfn.CEILING.PRECISE(($C$6+IF(I61=0,0,-I61+1))/J61))</f>
        <v>1</v>
      </c>
      <c r="L61" s="139">
        <v>0</v>
      </c>
      <c r="M61" s="299">
        <f t="shared" si="26"/>
        <v>0</v>
      </c>
      <c r="N61" s="300">
        <f>U61</f>
        <v>0</v>
      </c>
      <c r="O61" s="118"/>
      <c r="P61" s="84">
        <f>((1+$C10)*(1+L61))</f>
        <v>1.03</v>
      </c>
      <c r="Q61" s="84">
        <f>$P61/(1+$C9)</f>
        <v>0.98095238095238091</v>
      </c>
      <c r="R61" s="84">
        <f>($P61/(1+$C9))^J61</f>
        <v>0.60652131307131951</v>
      </c>
      <c r="S61" s="84">
        <f>IF(R61=1,$K61,(1-R61^$K61)/(1-R61))</f>
        <v>1</v>
      </c>
      <c r="T61" s="84">
        <f t="shared" si="31"/>
        <v>1</v>
      </c>
      <c r="U61" s="140">
        <f t="shared" si="32"/>
        <v>0</v>
      </c>
      <c r="V61" s="90"/>
      <c r="W61" s="73"/>
      <c r="X61" s="73"/>
      <c r="Y61" s="74"/>
      <c r="Z61" s="74"/>
      <c r="AB61" s="250" t="str">
        <f t="shared" si="33"/>
        <v>Solar</v>
      </c>
      <c r="AC61" s="268">
        <f>IF(OR(AC$18&gt;$C$6,AC$18&lt;$I61,$J61=0),0,(IF(OR(MOD(AC$18-$I61+1,$J61)=1,$J61=1),$H61*($P61^AC$18),0)))</f>
        <v>0</v>
      </c>
      <c r="AD61" s="268">
        <f t="shared" ref="AD61:BG61" si="40">IF(OR(AD$18&gt;$C$6,AD$18&lt;$I61,$J61=0),0,(IF(OR(MOD(AD$18-$I61+1,$J61)=1,$J61=1),$H61*($P61^AD$18),0)))</f>
        <v>0</v>
      </c>
      <c r="AE61" s="268">
        <f t="shared" si="40"/>
        <v>0</v>
      </c>
      <c r="AF61" s="268">
        <f t="shared" si="40"/>
        <v>0</v>
      </c>
      <c r="AG61" s="268">
        <f t="shared" si="40"/>
        <v>0</v>
      </c>
      <c r="AH61" s="268">
        <f t="shared" si="40"/>
        <v>0</v>
      </c>
      <c r="AI61" s="268">
        <f t="shared" si="40"/>
        <v>0</v>
      </c>
      <c r="AJ61" s="268">
        <f t="shared" si="40"/>
        <v>0</v>
      </c>
      <c r="AK61" s="268">
        <f t="shared" si="40"/>
        <v>0</v>
      </c>
      <c r="AL61" s="268">
        <f t="shared" si="40"/>
        <v>0</v>
      </c>
      <c r="AM61" s="268">
        <f t="shared" si="40"/>
        <v>0</v>
      </c>
      <c r="AN61" s="268">
        <f t="shared" si="40"/>
        <v>0</v>
      </c>
      <c r="AO61" s="268">
        <f t="shared" si="40"/>
        <v>0</v>
      </c>
      <c r="AP61" s="268">
        <f t="shared" si="40"/>
        <v>0</v>
      </c>
      <c r="AQ61" s="268">
        <f t="shared" si="40"/>
        <v>0</v>
      </c>
      <c r="AR61" s="268">
        <f t="shared" si="40"/>
        <v>0</v>
      </c>
      <c r="AS61" s="268">
        <f t="shared" si="40"/>
        <v>0</v>
      </c>
      <c r="AT61" s="268">
        <f t="shared" si="40"/>
        <v>0</v>
      </c>
      <c r="AU61" s="268">
        <f t="shared" si="40"/>
        <v>0</v>
      </c>
      <c r="AV61" s="268">
        <f t="shared" si="40"/>
        <v>0</v>
      </c>
      <c r="AW61" s="268">
        <f t="shared" si="40"/>
        <v>0</v>
      </c>
      <c r="AX61" s="268">
        <f t="shared" si="40"/>
        <v>0</v>
      </c>
      <c r="AY61" s="268">
        <f t="shared" si="40"/>
        <v>0</v>
      </c>
      <c r="AZ61" s="268">
        <f t="shared" si="40"/>
        <v>0</v>
      </c>
      <c r="BA61" s="268">
        <f t="shared" si="40"/>
        <v>0</v>
      </c>
      <c r="BB61" s="268">
        <f t="shared" si="40"/>
        <v>0</v>
      </c>
      <c r="BC61" s="268">
        <f t="shared" si="40"/>
        <v>0</v>
      </c>
      <c r="BD61" s="268">
        <f t="shared" si="40"/>
        <v>0</v>
      </c>
      <c r="BE61" s="268">
        <f t="shared" si="40"/>
        <v>0</v>
      </c>
      <c r="BF61" s="268">
        <f t="shared" si="40"/>
        <v>0</v>
      </c>
      <c r="BG61" s="268">
        <f t="shared" si="40"/>
        <v>0</v>
      </c>
      <c r="BH61" s="258">
        <f t="shared" si="37"/>
        <v>1</v>
      </c>
      <c r="BI61" s="259">
        <f t="shared" si="38"/>
        <v>0</v>
      </c>
    </row>
    <row r="62" spans="2:61" hidden="1">
      <c r="B62" s="702" t="s">
        <v>314</v>
      </c>
      <c r="C62" s="703"/>
      <c r="D62" s="703"/>
      <c r="E62" s="703"/>
      <c r="F62" s="703"/>
      <c r="G62" s="703"/>
      <c r="H62" s="703"/>
      <c r="I62" s="703"/>
      <c r="J62" s="703"/>
      <c r="K62" s="703"/>
      <c r="L62" s="703"/>
      <c r="M62" s="703"/>
      <c r="N62" s="704"/>
      <c r="O62" s="153"/>
      <c r="P62" s="83"/>
      <c r="Q62" s="83"/>
      <c r="R62" s="83"/>
      <c r="S62" s="75"/>
      <c r="T62" s="133"/>
      <c r="U62" s="133"/>
      <c r="W62" s="73"/>
      <c r="X62" s="73"/>
      <c r="Y62" s="75"/>
      <c r="Z62" s="75"/>
      <c r="AB62" s="301"/>
      <c r="AC62" s="302"/>
      <c r="AD62" s="302"/>
      <c r="AE62" s="302"/>
      <c r="AF62" s="302"/>
      <c r="AG62" s="302"/>
      <c r="AH62" s="302"/>
      <c r="AI62" s="302"/>
      <c r="AJ62" s="302"/>
      <c r="AK62" s="302"/>
      <c r="AL62" s="302"/>
      <c r="AM62" s="302"/>
      <c r="AN62" s="302"/>
      <c r="AO62" s="302"/>
      <c r="AP62" s="302"/>
      <c r="AQ62" s="302"/>
      <c r="AR62" s="302"/>
      <c r="AS62" s="302"/>
      <c r="AT62" s="302"/>
      <c r="AU62" s="302"/>
      <c r="AV62" s="302"/>
      <c r="AW62" s="302"/>
      <c r="AX62" s="302"/>
      <c r="AY62" s="302"/>
      <c r="AZ62" s="302"/>
      <c r="BA62" s="302"/>
      <c r="BB62" s="302"/>
      <c r="BC62" s="302"/>
      <c r="BD62" s="302"/>
      <c r="BE62" s="302"/>
      <c r="BF62" s="302"/>
      <c r="BG62" s="303"/>
      <c r="BH62" s="258"/>
      <c r="BI62" s="259">
        <f t="shared" si="38"/>
        <v>0</v>
      </c>
    </row>
    <row r="63" spans="2:61" hidden="1">
      <c r="B63" s="135" t="s">
        <v>314</v>
      </c>
      <c r="C63" s="143" t="s">
        <v>14</v>
      </c>
      <c r="D63" s="714" t="s">
        <v>354</v>
      </c>
      <c r="E63" s="714"/>
      <c r="F63" s="714"/>
      <c r="G63" s="715"/>
      <c r="H63" s="144">
        <f>$H7*-1</f>
        <v>0</v>
      </c>
      <c r="I63" s="137">
        <v>0</v>
      </c>
      <c r="J63" s="137">
        <f>C6+1</f>
        <v>26</v>
      </c>
      <c r="K63" s="189">
        <f>IF(J63=0,0,_xlfn.CEILING.PRECISE(($C$6+IF(I63=0,0,-I63+1))/J63))</f>
        <v>1</v>
      </c>
      <c r="L63" s="139">
        <v>0</v>
      </c>
      <c r="M63" s="299">
        <f>H63*K63</f>
        <v>0</v>
      </c>
      <c r="N63" s="300">
        <f t="shared" si="39"/>
        <v>0</v>
      </c>
      <c r="O63" s="89"/>
      <c r="P63" s="84">
        <f>((1+$C$10)*(1+L63))</f>
        <v>1.03</v>
      </c>
      <c r="Q63" s="84">
        <f>$P63/(1+$C$9)</f>
        <v>0.98095238095238091</v>
      </c>
      <c r="R63" s="84">
        <f>($P63/(1+$C$9))^J63</f>
        <v>0.60652131307131951</v>
      </c>
      <c r="S63" s="84">
        <f>IF(R63=1,$K63,(1-R63^$K63)/(1-R63))</f>
        <v>1</v>
      </c>
      <c r="T63" s="84">
        <f>Q63^I63</f>
        <v>1</v>
      </c>
      <c r="U63" s="140">
        <f>IF(S63&gt;0,$H63*S63*T63,)</f>
        <v>0</v>
      </c>
      <c r="W63" s="73"/>
      <c r="X63" s="73"/>
      <c r="Y63" s="75"/>
      <c r="Z63" s="75"/>
      <c r="AB63" s="250" t="str">
        <f>B63</f>
        <v>Incentives</v>
      </c>
      <c r="AC63" s="268">
        <f>IF(OR(AC$18&gt;$C$6,AC$18&lt;$I63,$J63=0),0,(IF(OR(MOD(AC$18-$I63+1,$J63)=1,$J63=1),$H63*($P63^AC$18),0)))</f>
        <v>0</v>
      </c>
      <c r="AD63" s="268">
        <f t="shared" ref="AD63:BG65" si="41">IF(OR(AD$18&gt;$C$6,AD$18&lt;$I63,$J63=0),0,(IF(OR(MOD(AD$18-$I63+1,$J63)=1,$J63=1),$H63*($P63^AD$18),0)))</f>
        <v>0</v>
      </c>
      <c r="AE63" s="268">
        <f t="shared" si="41"/>
        <v>0</v>
      </c>
      <c r="AF63" s="268">
        <f t="shared" si="41"/>
        <v>0</v>
      </c>
      <c r="AG63" s="268">
        <f t="shared" si="41"/>
        <v>0</v>
      </c>
      <c r="AH63" s="268">
        <f t="shared" si="41"/>
        <v>0</v>
      </c>
      <c r="AI63" s="268">
        <f t="shared" si="41"/>
        <v>0</v>
      </c>
      <c r="AJ63" s="268">
        <f t="shared" si="41"/>
        <v>0</v>
      </c>
      <c r="AK63" s="268">
        <f t="shared" si="41"/>
        <v>0</v>
      </c>
      <c r="AL63" s="268">
        <f t="shared" si="41"/>
        <v>0</v>
      </c>
      <c r="AM63" s="268">
        <f t="shared" si="41"/>
        <v>0</v>
      </c>
      <c r="AN63" s="268">
        <f t="shared" si="41"/>
        <v>0</v>
      </c>
      <c r="AO63" s="268">
        <f t="shared" si="41"/>
        <v>0</v>
      </c>
      <c r="AP63" s="268">
        <f t="shared" si="41"/>
        <v>0</v>
      </c>
      <c r="AQ63" s="268">
        <f t="shared" si="41"/>
        <v>0</v>
      </c>
      <c r="AR63" s="268">
        <f t="shared" si="41"/>
        <v>0</v>
      </c>
      <c r="AS63" s="268">
        <f t="shared" si="41"/>
        <v>0</v>
      </c>
      <c r="AT63" s="268">
        <f t="shared" si="41"/>
        <v>0</v>
      </c>
      <c r="AU63" s="268">
        <f t="shared" si="41"/>
        <v>0</v>
      </c>
      <c r="AV63" s="268">
        <f t="shared" si="41"/>
        <v>0</v>
      </c>
      <c r="AW63" s="268">
        <f t="shared" si="41"/>
        <v>0</v>
      </c>
      <c r="AX63" s="268">
        <f t="shared" si="41"/>
        <v>0</v>
      </c>
      <c r="AY63" s="268">
        <f t="shared" si="41"/>
        <v>0</v>
      </c>
      <c r="AZ63" s="268">
        <f t="shared" si="41"/>
        <v>0</v>
      </c>
      <c r="BA63" s="268">
        <f t="shared" si="41"/>
        <v>0</v>
      </c>
      <c r="BB63" s="268">
        <f t="shared" si="41"/>
        <v>0</v>
      </c>
      <c r="BC63" s="268">
        <f t="shared" si="41"/>
        <v>0</v>
      </c>
      <c r="BD63" s="268">
        <f t="shared" si="41"/>
        <v>0</v>
      </c>
      <c r="BE63" s="268">
        <f t="shared" si="41"/>
        <v>0</v>
      </c>
      <c r="BF63" s="268">
        <f t="shared" si="41"/>
        <v>0</v>
      </c>
      <c r="BG63" s="268">
        <f t="shared" si="41"/>
        <v>0</v>
      </c>
      <c r="BH63" s="258">
        <f>IF(H63=0,K63,COUNTIF(AC63:BG63,"&lt;&gt;0"))</f>
        <v>1</v>
      </c>
      <c r="BI63" s="259">
        <f t="shared" si="38"/>
        <v>0</v>
      </c>
    </row>
    <row r="64" spans="2:61" hidden="1">
      <c r="B64" s="135" t="s">
        <v>314</v>
      </c>
      <c r="C64" s="172" t="s">
        <v>321</v>
      </c>
      <c r="D64" s="154">
        <f>IF($C15="Yes", 0.3, 0)</f>
        <v>0</v>
      </c>
      <c r="E64" s="177" t="s">
        <v>322</v>
      </c>
      <c r="F64" s="155" t="s">
        <v>320</v>
      </c>
      <c r="G64" s="178" t="s">
        <v>298</v>
      </c>
      <c r="H64" s="152">
        <f>IF(F64=$B$51,-D64*SUM(H51:H62),INDEX(B$52:H$62,MATCH(F64,B$52:B$62,0),7)*(-D64))</f>
        <v>0</v>
      </c>
      <c r="I64" s="137">
        <v>0</v>
      </c>
      <c r="J64" s="137">
        <f>C6+1</f>
        <v>26</v>
      </c>
      <c r="K64" s="189">
        <f>IF(J64=0,0,_xlfn.CEILING.PRECISE(($C6+IF(I64=0,0,-I64+1))/J64))</f>
        <v>1</v>
      </c>
      <c r="L64" s="139">
        <v>0</v>
      </c>
      <c r="M64" s="299">
        <f>H64*K64</f>
        <v>0</v>
      </c>
      <c r="N64" s="300">
        <f t="shared" si="39"/>
        <v>0</v>
      </c>
      <c r="O64" s="89"/>
      <c r="P64" s="84">
        <f>((1+$C$10)*(1+L64))</f>
        <v>1.03</v>
      </c>
      <c r="Q64" s="84">
        <f>$P64/(1+$C$9)</f>
        <v>0.98095238095238091</v>
      </c>
      <c r="R64" s="84">
        <f>($P64/(1+$C$9))^J64</f>
        <v>0.60652131307131951</v>
      </c>
      <c r="S64" s="84">
        <f>IF(R64=1,$K64,(1-R64^$K64)/(1-R64))</f>
        <v>1</v>
      </c>
      <c r="T64" s="84">
        <f>Q64^I64</f>
        <v>1</v>
      </c>
      <c r="U64" s="140">
        <f>IF(S64&gt;0,$H64*S64*T64,)</f>
        <v>0</v>
      </c>
      <c r="W64" s="73"/>
      <c r="X64" s="73"/>
      <c r="Y64" s="75"/>
      <c r="Z64" s="75"/>
      <c r="AB64" s="250" t="str">
        <f>B64</f>
        <v>Incentives</v>
      </c>
      <c r="AC64" s="268">
        <f>IF(OR(AC$18&gt;$C$6,AC$18&lt;$I64,$J64=0),0,(IF(OR(MOD(AC$18-$I64+1,$J64)=1,$J64=1),$H64*($P64^AC$18),0)))</f>
        <v>0</v>
      </c>
      <c r="AD64" s="268">
        <f t="shared" si="41"/>
        <v>0</v>
      </c>
      <c r="AE64" s="268">
        <f t="shared" si="41"/>
        <v>0</v>
      </c>
      <c r="AF64" s="268">
        <f t="shared" si="41"/>
        <v>0</v>
      </c>
      <c r="AG64" s="268">
        <f t="shared" si="41"/>
        <v>0</v>
      </c>
      <c r="AH64" s="268">
        <f t="shared" si="41"/>
        <v>0</v>
      </c>
      <c r="AI64" s="268">
        <f t="shared" si="41"/>
        <v>0</v>
      </c>
      <c r="AJ64" s="268">
        <f t="shared" si="41"/>
        <v>0</v>
      </c>
      <c r="AK64" s="268">
        <f t="shared" si="41"/>
        <v>0</v>
      </c>
      <c r="AL64" s="268">
        <f t="shared" si="41"/>
        <v>0</v>
      </c>
      <c r="AM64" s="268">
        <f t="shared" si="41"/>
        <v>0</v>
      </c>
      <c r="AN64" s="268">
        <f t="shared" si="41"/>
        <v>0</v>
      </c>
      <c r="AO64" s="268">
        <f t="shared" si="41"/>
        <v>0</v>
      </c>
      <c r="AP64" s="268">
        <f t="shared" si="41"/>
        <v>0</v>
      </c>
      <c r="AQ64" s="268">
        <f t="shared" si="41"/>
        <v>0</v>
      </c>
      <c r="AR64" s="268">
        <f t="shared" si="41"/>
        <v>0</v>
      </c>
      <c r="AS64" s="268">
        <f t="shared" si="41"/>
        <v>0</v>
      </c>
      <c r="AT64" s="268">
        <f t="shared" si="41"/>
        <v>0</v>
      </c>
      <c r="AU64" s="268">
        <f t="shared" si="41"/>
        <v>0</v>
      </c>
      <c r="AV64" s="268">
        <f t="shared" si="41"/>
        <v>0</v>
      </c>
      <c r="AW64" s="268">
        <f t="shared" si="41"/>
        <v>0</v>
      </c>
      <c r="AX64" s="268">
        <f t="shared" si="41"/>
        <v>0</v>
      </c>
      <c r="AY64" s="268">
        <f t="shared" si="41"/>
        <v>0</v>
      </c>
      <c r="AZ64" s="268">
        <f t="shared" si="41"/>
        <v>0</v>
      </c>
      <c r="BA64" s="268">
        <f t="shared" si="41"/>
        <v>0</v>
      </c>
      <c r="BB64" s="268">
        <f t="shared" si="41"/>
        <v>0</v>
      </c>
      <c r="BC64" s="268">
        <f t="shared" si="41"/>
        <v>0</v>
      </c>
      <c r="BD64" s="268">
        <f t="shared" si="41"/>
        <v>0</v>
      </c>
      <c r="BE64" s="268">
        <f t="shared" si="41"/>
        <v>0</v>
      </c>
      <c r="BF64" s="268">
        <f t="shared" si="41"/>
        <v>0</v>
      </c>
      <c r="BG64" s="268">
        <f t="shared" si="41"/>
        <v>0</v>
      </c>
      <c r="BH64" s="258">
        <f>IF(H64=0,K64,COUNTIF(AC64:BG64,"&lt;&gt;0"))</f>
        <v>1</v>
      </c>
      <c r="BI64" s="259">
        <f t="shared" si="38"/>
        <v>0</v>
      </c>
    </row>
    <row r="65" spans="2:61" hidden="1">
      <c r="B65" s="135" t="s">
        <v>314</v>
      </c>
      <c r="C65" s="172" t="s">
        <v>374</v>
      </c>
      <c r="D65" s="156">
        <v>0.40500000000000003</v>
      </c>
      <c r="E65" s="177" t="s">
        <v>323</v>
      </c>
      <c r="F65" s="157">
        <v>10</v>
      </c>
      <c r="G65" s="178" t="s">
        <v>351</v>
      </c>
      <c r="H65" s="152">
        <f>D65*D67</f>
        <v>0</v>
      </c>
      <c r="I65" s="137">
        <v>1</v>
      </c>
      <c r="J65" s="142">
        <v>1</v>
      </c>
      <c r="K65" s="189">
        <f>IF(J65=0,0,_xlfn.CEILING.PRECISE((MIN(F65,$C$6)+IF(I65=0,0,-I65+1))/J65))</f>
        <v>10</v>
      </c>
      <c r="L65" s="398">
        <v>-0.05</v>
      </c>
      <c r="M65" s="299">
        <f>H65*K65</f>
        <v>0</v>
      </c>
      <c r="N65" s="300">
        <f>U65</f>
        <v>0</v>
      </c>
      <c r="O65" s="89"/>
      <c r="P65" s="84">
        <f>((1+$C$10)*(1+L65))</f>
        <v>0.97849999999999993</v>
      </c>
      <c r="Q65" s="84">
        <f>$P65/(1+$C$9)</f>
        <v>0.93190476190476179</v>
      </c>
      <c r="R65" s="84">
        <f>($P65/(1+$C$9))^J65</f>
        <v>0.93190476190476179</v>
      </c>
      <c r="S65" s="84">
        <f>IF(R65=1,$K65,(1-R65^$K65)/(1-R65))</f>
        <v>7.4309636598493087</v>
      </c>
      <c r="T65" s="84">
        <f>Q65^I65</f>
        <v>0.93190476190476179</v>
      </c>
      <c r="U65" s="140">
        <f>IF(S65&gt;0,$H65*S65*T65,)</f>
        <v>0</v>
      </c>
      <c r="W65" s="73"/>
      <c r="X65" s="73"/>
      <c r="Y65" s="75"/>
      <c r="Z65" s="75"/>
      <c r="AB65" s="250" t="str">
        <f>B65</f>
        <v>Incentives</v>
      </c>
      <c r="AC65" s="268">
        <f>IF(OR(AC$18&gt;$C$6,AC$18&lt;$I65,$J65=0),0,(IF(OR(MOD(AC$18-$I65+1,$J65)=1,$J65=1),$H65*($P65^AC$18),0)))</f>
        <v>0</v>
      </c>
      <c r="AD65" s="268">
        <f t="shared" si="41"/>
        <v>0</v>
      </c>
      <c r="AE65" s="268">
        <f t="shared" si="41"/>
        <v>0</v>
      </c>
      <c r="AF65" s="268">
        <f t="shared" si="41"/>
        <v>0</v>
      </c>
      <c r="AG65" s="268">
        <f t="shared" si="41"/>
        <v>0</v>
      </c>
      <c r="AH65" s="268">
        <f t="shared" si="41"/>
        <v>0</v>
      </c>
      <c r="AI65" s="268">
        <f t="shared" si="41"/>
        <v>0</v>
      </c>
      <c r="AJ65" s="268">
        <f t="shared" si="41"/>
        <v>0</v>
      </c>
      <c r="AK65" s="268">
        <f t="shared" si="41"/>
        <v>0</v>
      </c>
      <c r="AL65" s="268">
        <f t="shared" si="41"/>
        <v>0</v>
      </c>
      <c r="AM65" s="268">
        <f t="shared" si="41"/>
        <v>0</v>
      </c>
      <c r="AN65" s="268">
        <v>0</v>
      </c>
      <c r="AO65" s="268">
        <v>0</v>
      </c>
      <c r="AP65" s="268">
        <v>0</v>
      </c>
      <c r="AQ65" s="268">
        <v>0</v>
      </c>
      <c r="AR65" s="268">
        <v>0</v>
      </c>
      <c r="AS65" s="268">
        <v>0</v>
      </c>
      <c r="AT65" s="268">
        <v>0</v>
      </c>
      <c r="AU65" s="268">
        <v>0</v>
      </c>
      <c r="AV65" s="268">
        <v>0</v>
      </c>
      <c r="AW65" s="268">
        <v>0</v>
      </c>
      <c r="AX65" s="268">
        <v>0</v>
      </c>
      <c r="AY65" s="268">
        <v>0</v>
      </c>
      <c r="AZ65" s="268">
        <v>0</v>
      </c>
      <c r="BA65" s="268">
        <v>0</v>
      </c>
      <c r="BB65" s="268">
        <v>0</v>
      </c>
      <c r="BC65" s="268">
        <v>0</v>
      </c>
      <c r="BD65" s="268">
        <v>0</v>
      </c>
      <c r="BE65" s="268">
        <v>0</v>
      </c>
      <c r="BF65" s="268">
        <v>0</v>
      </c>
      <c r="BG65" s="268">
        <v>0</v>
      </c>
      <c r="BH65" s="258">
        <f>IF(H65=0,K65,COUNTIF(AC65:BG65,"&lt;&gt;0"))</f>
        <v>10</v>
      </c>
      <c r="BI65" s="259">
        <f t="shared" si="38"/>
        <v>0</v>
      </c>
    </row>
    <row r="66" spans="2:61" hidden="1">
      <c r="B66" s="702" t="s">
        <v>324</v>
      </c>
      <c r="C66" s="703"/>
      <c r="D66" s="703"/>
      <c r="E66" s="703"/>
      <c r="F66" s="703"/>
      <c r="G66" s="703"/>
      <c r="H66" s="703"/>
      <c r="I66" s="703"/>
      <c r="J66" s="703"/>
      <c r="K66" s="703"/>
      <c r="L66" s="703"/>
      <c r="M66" s="703"/>
      <c r="N66" s="704"/>
      <c r="O66" s="89"/>
      <c r="P66" s="83"/>
      <c r="Q66" s="83"/>
      <c r="R66" s="83"/>
      <c r="S66" s="75"/>
      <c r="T66" s="133"/>
      <c r="U66" s="133"/>
      <c r="W66" s="175"/>
      <c r="X66" s="175"/>
      <c r="Y66" s="705"/>
      <c r="Z66" s="705"/>
      <c r="AB66" s="255" t="s">
        <v>343</v>
      </c>
      <c r="AC66" s="256"/>
      <c r="AD66" s="256"/>
      <c r="AE66" s="256"/>
      <c r="AF66" s="256"/>
      <c r="AG66" s="256"/>
      <c r="AH66" s="256"/>
      <c r="AI66" s="256"/>
      <c r="AJ66" s="256"/>
      <c r="AK66" s="256"/>
      <c r="AL66" s="256"/>
      <c r="AM66" s="256"/>
      <c r="AN66" s="256"/>
      <c r="AO66" s="256"/>
      <c r="AP66" s="256"/>
      <c r="AQ66" s="256"/>
      <c r="AR66" s="256"/>
      <c r="AS66" s="256"/>
      <c r="AT66" s="256"/>
      <c r="AU66" s="256"/>
      <c r="AV66" s="256"/>
      <c r="AW66" s="256"/>
      <c r="AX66" s="256"/>
      <c r="AY66" s="256"/>
      <c r="AZ66" s="256"/>
      <c r="BA66" s="256"/>
      <c r="BB66" s="256"/>
      <c r="BC66" s="256"/>
      <c r="BD66" s="256"/>
      <c r="BE66" s="256"/>
      <c r="BF66" s="256"/>
      <c r="BG66" s="257"/>
      <c r="BH66" s="258"/>
      <c r="BI66" s="304"/>
    </row>
    <row r="67" spans="2:61" s="70" customFormat="1" hidden="1">
      <c r="B67" s="135" t="s">
        <v>316</v>
      </c>
      <c r="C67" s="172"/>
      <c r="D67" s="158">
        <f>$C14*-1</f>
        <v>0</v>
      </c>
      <c r="E67" s="261" t="s">
        <v>211</v>
      </c>
      <c r="F67" s="262">
        <f>'4 - Energy and Water'!C17</f>
        <v>0</v>
      </c>
      <c r="G67" s="263" t="s">
        <v>196</v>
      </c>
      <c r="H67" s="264">
        <f>D67*F67</f>
        <v>0</v>
      </c>
      <c r="I67" s="137">
        <v>1</v>
      </c>
      <c r="J67" s="138">
        <v>1</v>
      </c>
      <c r="K67" s="189">
        <f>IF(J67=0,0,_xlfn.CEILING.PRECISE(($C$6+IF(I67=0,0,-I67+1))/J67))</f>
        <v>25</v>
      </c>
      <c r="L67" s="398">
        <v>-5.0000000000000001E-3</v>
      </c>
      <c r="M67" s="299">
        <f>H67*K67</f>
        <v>0</v>
      </c>
      <c r="N67" s="300">
        <f>U67</f>
        <v>0</v>
      </c>
      <c r="O67" s="141"/>
      <c r="P67" s="84">
        <f>((1+$C$10)*(1+L67))</f>
        <v>1.02485</v>
      </c>
      <c r="Q67" s="84">
        <f>$P67/(1+$C$9)</f>
        <v>0.97604761904761905</v>
      </c>
      <c r="R67" s="84">
        <f>($P67/(1+$C$9))^J67</f>
        <v>0.97604761904761905</v>
      </c>
      <c r="S67" s="84">
        <f>IF(R67=1,$K67,(1-R67^$K67)/(1-R67))</f>
        <v>18.97617666278154</v>
      </c>
      <c r="T67" s="84">
        <f>Q67^I67</f>
        <v>0.97604761904761905</v>
      </c>
      <c r="U67" s="140">
        <f>IF(S67&gt;0,$H67*S67*T67,)</f>
        <v>0</v>
      </c>
      <c r="V67" s="90"/>
      <c r="W67" s="84">
        <f>1+IF(H67*L67&gt;0,L67,-L67)</f>
        <v>1.0049999999999999</v>
      </c>
      <c r="X67" s="85">
        <f>IF(W67=1,$K67,(1-(W67^J67)^$K67)/(1-(W67^J67))*W67)</f>
        <v>26.691910592369879</v>
      </c>
      <c r="Y67" s="78">
        <f>C67</f>
        <v>0</v>
      </c>
      <c r="Z67" s="79">
        <f>$D67*X67</f>
        <v>0</v>
      </c>
      <c r="AB67" s="267" t="str">
        <f>CONCATENATE(B67," - ",C67)</f>
        <v xml:space="preserve">Utilities Cost - </v>
      </c>
      <c r="AC67" s="268">
        <f>IF(OR(AC$18&gt;$C$6,AC$18&lt;$I67,$J67=0),0,(IF(OR(MOD(AC$18-$I67+1,$J67)=1,$J67=1),$H67*($P67^AC$18),0)))</f>
        <v>0</v>
      </c>
      <c r="AD67" s="268">
        <f t="shared" ref="AD67:BG67" si="42">IF(OR(AD$18&gt;$C$6,AD$18&lt;$I67,$J67=0),0,(IF(OR(MOD(AD$18-$I67+1,$J67)=1,$J67=1),$H67*($P67^AD$18),0)))</f>
        <v>0</v>
      </c>
      <c r="AE67" s="268">
        <f t="shared" si="42"/>
        <v>0</v>
      </c>
      <c r="AF67" s="268">
        <f t="shared" si="42"/>
        <v>0</v>
      </c>
      <c r="AG67" s="268">
        <f t="shared" si="42"/>
        <v>0</v>
      </c>
      <c r="AH67" s="268">
        <f t="shared" si="42"/>
        <v>0</v>
      </c>
      <c r="AI67" s="268">
        <f t="shared" si="42"/>
        <v>0</v>
      </c>
      <c r="AJ67" s="268">
        <f t="shared" si="42"/>
        <v>0</v>
      </c>
      <c r="AK67" s="268">
        <f t="shared" si="42"/>
        <v>0</v>
      </c>
      <c r="AL67" s="268">
        <f t="shared" si="42"/>
        <v>0</v>
      </c>
      <c r="AM67" s="268">
        <f t="shared" si="42"/>
        <v>0</v>
      </c>
      <c r="AN67" s="268">
        <f t="shared" si="42"/>
        <v>0</v>
      </c>
      <c r="AO67" s="268">
        <f t="shared" si="42"/>
        <v>0</v>
      </c>
      <c r="AP67" s="268">
        <f t="shared" si="42"/>
        <v>0</v>
      </c>
      <c r="AQ67" s="268">
        <f t="shared" si="42"/>
        <v>0</v>
      </c>
      <c r="AR67" s="268">
        <f t="shared" si="42"/>
        <v>0</v>
      </c>
      <c r="AS67" s="268">
        <f t="shared" si="42"/>
        <v>0</v>
      </c>
      <c r="AT67" s="268">
        <f t="shared" si="42"/>
        <v>0</v>
      </c>
      <c r="AU67" s="268">
        <f t="shared" si="42"/>
        <v>0</v>
      </c>
      <c r="AV67" s="268">
        <f t="shared" si="42"/>
        <v>0</v>
      </c>
      <c r="AW67" s="268">
        <f t="shared" si="42"/>
        <v>0</v>
      </c>
      <c r="AX67" s="268">
        <f t="shared" si="42"/>
        <v>0</v>
      </c>
      <c r="AY67" s="268">
        <f t="shared" si="42"/>
        <v>0</v>
      </c>
      <c r="AZ67" s="268">
        <f t="shared" si="42"/>
        <v>0</v>
      </c>
      <c r="BA67" s="268">
        <f t="shared" si="42"/>
        <v>0</v>
      </c>
      <c r="BB67" s="268">
        <f t="shared" si="42"/>
        <v>0</v>
      </c>
      <c r="BC67" s="268">
        <f t="shared" si="42"/>
        <v>0</v>
      </c>
      <c r="BD67" s="268">
        <f t="shared" si="42"/>
        <v>0</v>
      </c>
      <c r="BE67" s="268">
        <f t="shared" si="42"/>
        <v>0</v>
      </c>
      <c r="BF67" s="268">
        <f t="shared" si="42"/>
        <v>0</v>
      </c>
      <c r="BG67" s="268">
        <f t="shared" si="42"/>
        <v>0</v>
      </c>
      <c r="BH67" s="258">
        <f>IF(H67=0,K67,COUNTIF(AC67:BG67,"&lt;&gt;0"))</f>
        <v>25</v>
      </c>
      <c r="BI67" s="259">
        <f>SUM(AC67:BG67)</f>
        <v>0</v>
      </c>
    </row>
    <row r="68" spans="2:61" hidden="1">
      <c r="B68" s="702" t="s">
        <v>315</v>
      </c>
      <c r="C68" s="703"/>
      <c r="D68" s="703"/>
      <c r="E68" s="703"/>
      <c r="F68" s="703"/>
      <c r="G68" s="703"/>
      <c r="H68" s="703"/>
      <c r="I68" s="703"/>
      <c r="J68" s="703"/>
      <c r="K68" s="703"/>
      <c r="L68" s="703"/>
      <c r="M68" s="703"/>
      <c r="N68" s="704"/>
      <c r="O68" s="89"/>
      <c r="P68" s="83"/>
      <c r="Q68" s="83"/>
      <c r="R68" s="83"/>
      <c r="S68" s="75"/>
      <c r="T68" s="133"/>
      <c r="U68" s="134"/>
      <c r="W68" s="82"/>
      <c r="X68" s="82"/>
      <c r="Y68" s="86"/>
      <c r="Z68" s="87"/>
      <c r="AB68" s="301"/>
      <c r="AC68" s="256"/>
      <c r="AD68" s="256"/>
      <c r="AE68" s="256"/>
      <c r="AF68" s="256"/>
      <c r="AG68" s="256"/>
      <c r="AH68" s="256"/>
      <c r="AI68" s="256"/>
      <c r="AJ68" s="256"/>
      <c r="AK68" s="256"/>
      <c r="AL68" s="256"/>
      <c r="AM68" s="256"/>
      <c r="AN68" s="256"/>
      <c r="AO68" s="256"/>
      <c r="AP68" s="256"/>
      <c r="AQ68" s="256"/>
      <c r="AR68" s="256"/>
      <c r="AS68" s="256"/>
      <c r="AT68" s="256"/>
      <c r="AU68" s="256"/>
      <c r="AV68" s="256"/>
      <c r="AW68" s="256"/>
      <c r="AX68" s="256"/>
      <c r="AY68" s="256"/>
      <c r="AZ68" s="256"/>
      <c r="BA68" s="256"/>
      <c r="BB68" s="256"/>
      <c r="BC68" s="256"/>
      <c r="BD68" s="256"/>
      <c r="BE68" s="256"/>
      <c r="BF68" s="256"/>
      <c r="BG68" s="257"/>
      <c r="BH68" s="258"/>
      <c r="BI68" s="304"/>
    </row>
    <row r="69" spans="2:61" s="70" customFormat="1" hidden="1">
      <c r="B69" s="135" t="s">
        <v>316</v>
      </c>
      <c r="C69" s="172" t="s">
        <v>184</v>
      </c>
      <c r="D69" s="136">
        <f>SUM('4 - Energy and Water'!C26:C28)</f>
        <v>0</v>
      </c>
      <c r="E69" s="261" t="s">
        <v>211</v>
      </c>
      <c r="F69" s="262">
        <f>'4 - Energy and Water'!C17</f>
        <v>0</v>
      </c>
      <c r="G69" s="263" t="s">
        <v>196</v>
      </c>
      <c r="H69" s="264">
        <f t="shared" ref="H69:H80" si="43">D69*F69</f>
        <v>0</v>
      </c>
      <c r="I69" s="137">
        <v>1</v>
      </c>
      <c r="J69" s="138">
        <v>1</v>
      </c>
      <c r="K69" s="189">
        <f>IF(J69=0,0,_xlfn.CEILING.PRECISE(($C$6+IF(I69=0,0,-I69+1))/J69))</f>
        <v>25</v>
      </c>
      <c r="L69" s="139"/>
      <c r="M69" s="299">
        <f t="shared" ref="M69:M80" si="44">H69*K69</f>
        <v>0</v>
      </c>
      <c r="N69" s="300">
        <f t="shared" ref="N69:N80" si="45">U69</f>
        <v>0</v>
      </c>
      <c r="O69" s="141"/>
      <c r="P69" s="84">
        <f>((1+$C$10)*(1+L69))</f>
        <v>1.03</v>
      </c>
      <c r="Q69" s="84">
        <f>$P69/(1+$C$9)</f>
        <v>0.98095238095238091</v>
      </c>
      <c r="R69" s="84">
        <f>($P69/(1+$C$9))^J69</f>
        <v>0.98095238095238091</v>
      </c>
      <c r="S69" s="84">
        <f>IF(R69=1,$K69,(1-R69^$K69)/(1-R69))</f>
        <v>20.039332637809185</v>
      </c>
      <c r="T69" s="84">
        <f>Q69^I69</f>
        <v>0.98095238095238091</v>
      </c>
      <c r="U69" s="140">
        <f t="shared" ref="U69:U80" si="46">IF(S69&gt;0,$H69*S69*T69,)</f>
        <v>0</v>
      </c>
      <c r="V69" s="90"/>
      <c r="W69" s="84">
        <f>1+IF(H69*L69&gt;0,L69,-L69)</f>
        <v>1</v>
      </c>
      <c r="X69" s="85">
        <f>IF(W69=1,$K69,(1-(W69^J69)^$K69)/(1-(W69^J69))*W69)</f>
        <v>25</v>
      </c>
      <c r="Y69" s="80" t="str">
        <f t="shared" ref="Y69:Y80" si="47">C69</f>
        <v>Electricity</v>
      </c>
      <c r="Z69" s="81">
        <f>$D69*X69</f>
        <v>0</v>
      </c>
      <c r="AB69" s="267" t="str">
        <f t="shared" ref="AB69:AB80" si="48">CONCATENATE(B69," - ",C69)</f>
        <v>Utilities Cost - Electricity</v>
      </c>
      <c r="AC69" s="268">
        <f>IF(OR(AC$18&gt;$C$6,AC$18&lt;$I69,$J69=0),0,(IF(OR(MOD(AC$18-$I69+1,$J69)=1,$J69=1),$H69*($P69^AC$18),0)))</f>
        <v>0</v>
      </c>
      <c r="AD69" s="268">
        <f t="shared" ref="AD69:BG69" si="49">IF(OR(AD$18&gt;$C$6,AD$18&lt;$I69,$J69=0),0,(IF(OR(MOD(AD$18-$I69+1,$J69)=1,$J69=1),$H69*($P69^AD$18),0)))</f>
        <v>0</v>
      </c>
      <c r="AE69" s="268">
        <f t="shared" si="49"/>
        <v>0</v>
      </c>
      <c r="AF69" s="268">
        <f t="shared" si="49"/>
        <v>0</v>
      </c>
      <c r="AG69" s="268">
        <f t="shared" si="49"/>
        <v>0</v>
      </c>
      <c r="AH69" s="268">
        <f t="shared" si="49"/>
        <v>0</v>
      </c>
      <c r="AI69" s="268">
        <f t="shared" si="49"/>
        <v>0</v>
      </c>
      <c r="AJ69" s="268">
        <f t="shared" si="49"/>
        <v>0</v>
      </c>
      <c r="AK69" s="268">
        <f t="shared" si="49"/>
        <v>0</v>
      </c>
      <c r="AL69" s="268">
        <f t="shared" si="49"/>
        <v>0</v>
      </c>
      <c r="AM69" s="268">
        <f t="shared" si="49"/>
        <v>0</v>
      </c>
      <c r="AN69" s="268">
        <f t="shared" si="49"/>
        <v>0</v>
      </c>
      <c r="AO69" s="268">
        <f t="shared" si="49"/>
        <v>0</v>
      </c>
      <c r="AP69" s="268">
        <f t="shared" si="49"/>
        <v>0</v>
      </c>
      <c r="AQ69" s="268">
        <f t="shared" si="49"/>
        <v>0</v>
      </c>
      <c r="AR69" s="268">
        <f t="shared" si="49"/>
        <v>0</v>
      </c>
      <c r="AS69" s="268">
        <f t="shared" si="49"/>
        <v>0</v>
      </c>
      <c r="AT69" s="268">
        <f t="shared" si="49"/>
        <v>0</v>
      </c>
      <c r="AU69" s="268">
        <f t="shared" si="49"/>
        <v>0</v>
      </c>
      <c r="AV69" s="268">
        <f t="shared" si="49"/>
        <v>0</v>
      </c>
      <c r="AW69" s="268">
        <f t="shared" si="49"/>
        <v>0</v>
      </c>
      <c r="AX69" s="268">
        <f t="shared" si="49"/>
        <v>0</v>
      </c>
      <c r="AY69" s="268">
        <f t="shared" si="49"/>
        <v>0</v>
      </c>
      <c r="AZ69" s="268">
        <f t="shared" si="49"/>
        <v>0</v>
      </c>
      <c r="BA69" s="268">
        <f t="shared" si="49"/>
        <v>0</v>
      </c>
      <c r="BB69" s="268">
        <f t="shared" si="49"/>
        <v>0</v>
      </c>
      <c r="BC69" s="268">
        <f t="shared" si="49"/>
        <v>0</v>
      </c>
      <c r="BD69" s="268">
        <f t="shared" si="49"/>
        <v>0</v>
      </c>
      <c r="BE69" s="268">
        <f t="shared" si="49"/>
        <v>0</v>
      </c>
      <c r="BF69" s="268">
        <f t="shared" si="49"/>
        <v>0</v>
      </c>
      <c r="BG69" s="268">
        <f t="shared" si="49"/>
        <v>0</v>
      </c>
      <c r="BH69" s="258">
        <f t="shared" ref="BH69:BH80" si="50">IF(H69=0,K69,COUNTIF(AC69:BG69,"&lt;&gt;0"))</f>
        <v>25</v>
      </c>
      <c r="BI69" s="259">
        <f t="shared" ref="BI69:BI80" si="51">SUM(AC69:BG69)</f>
        <v>0</v>
      </c>
    </row>
    <row r="70" spans="2:61" s="230" customFormat="1" hidden="1">
      <c r="B70" s="236" t="s">
        <v>316</v>
      </c>
      <c r="C70" s="237" t="e">
        <f>[1]Inputs!$A$17</f>
        <v>#REF!</v>
      </c>
      <c r="D70" s="269"/>
      <c r="E70" s="305" t="e">
        <f t="shared" ref="E70:E80" si="52">SUBSTITUTE(G70,"$/","")</f>
        <v>#REF!</v>
      </c>
      <c r="F70" s="306" t="e">
        <f>INDEX([1]Inputs!$A$16:$C$28,MATCH($C70,[1]Inputs!$A$16:$A$28,0),2)</f>
        <v>#REF!</v>
      </c>
      <c r="G70" s="307" t="e">
        <f>INDEX([1]Inputs!$A$16:$C$28,MATCH($C70,[1]Inputs!$A$16:$A$28,0),3)</f>
        <v>#REF!</v>
      </c>
      <c r="H70" s="308" t="e">
        <f t="shared" si="43"/>
        <v>#REF!</v>
      </c>
      <c r="I70" s="239">
        <v>1</v>
      </c>
      <c r="J70" s="274">
        <v>1</v>
      </c>
      <c r="K70" s="241" t="e">
        <f>IF(J70=0,0,_xlfn.CEILING.PRECISE(([1]Inputs!$F$1+IF(I70=0,0,-I70+1))/J70))</f>
        <v>#REF!</v>
      </c>
      <c r="L70" s="242"/>
      <c r="M70" s="243" t="e">
        <f t="shared" si="44"/>
        <v>#REF!</v>
      </c>
      <c r="N70" s="244" t="e">
        <f t="shared" si="45"/>
        <v>#REF!</v>
      </c>
      <c r="O70" s="245"/>
      <c r="P70" s="246" t="e">
        <f t="shared" ref="P70:P80" si="53">((1+E_rate)*(1+L70))</f>
        <v>#REF!</v>
      </c>
      <c r="Q70" s="246" t="e">
        <f t="shared" ref="Q70:Q80" si="54">$P70/(1+D_rate)</f>
        <v>#REF!</v>
      </c>
      <c r="R70" s="246" t="e">
        <f t="shared" ref="R70:R80" si="55">($P70/(1+D_rate))^J70</f>
        <v>#REF!</v>
      </c>
      <c r="S70" s="246" t="e">
        <f t="shared" ref="S70:S80" si="56">IF(R70=1,$K70,(1-R70^$K70)/(1-R70))</f>
        <v>#REF!</v>
      </c>
      <c r="T70" s="246" t="e">
        <f t="shared" ref="T70:T80" si="57">Q70^I70</f>
        <v>#REF!</v>
      </c>
      <c r="U70" s="247" t="e">
        <f t="shared" si="46"/>
        <v>#REF!</v>
      </c>
      <c r="V70" s="229"/>
      <c r="W70" s="246" t="e">
        <f t="shared" ref="W70:W80" si="58">1+IF(H70*L70&gt;0,L70,-L70)</f>
        <v>#REF!</v>
      </c>
      <c r="X70" s="241" t="e">
        <f t="shared" ref="X70:X80" si="59">IF(W70=1,$K70,(1-(W70^J70)^$K70)/(1-(W70^J70))*W70)</f>
        <v>#REF!</v>
      </c>
      <c r="Y70" s="278" t="e">
        <f t="shared" si="47"/>
        <v>#REF!</v>
      </c>
      <c r="Z70" s="279" t="e">
        <f t="shared" ref="Z70:Z80" si="60">$D70*X70</f>
        <v>#REF!</v>
      </c>
      <c r="AB70" s="250" t="e">
        <f t="shared" si="48"/>
        <v>#REF!</v>
      </c>
      <c r="AC70" s="247" t="e">
        <f t="shared" ref="AC70:AR80" si="61">IF(OR(AC$18&gt;Life_Cycle_Term,AC$18&lt;$I70,$J70=0),0,(IF(OR(MOD(AC$18-$I70+1,$J70)=1,$J70=1),$H70*($P70^AC$18),0)))</f>
        <v>#REF!</v>
      </c>
      <c r="AD70" s="247" t="e">
        <f t="shared" si="61"/>
        <v>#REF!</v>
      </c>
      <c r="AE70" s="247" t="e">
        <f t="shared" si="61"/>
        <v>#REF!</v>
      </c>
      <c r="AF70" s="247" t="e">
        <f t="shared" si="61"/>
        <v>#REF!</v>
      </c>
      <c r="AG70" s="247" t="e">
        <f t="shared" si="61"/>
        <v>#REF!</v>
      </c>
      <c r="AH70" s="247" t="e">
        <f t="shared" si="61"/>
        <v>#REF!</v>
      </c>
      <c r="AI70" s="247" t="e">
        <f t="shared" si="61"/>
        <v>#REF!</v>
      </c>
      <c r="AJ70" s="247" t="e">
        <f t="shared" si="61"/>
        <v>#REF!</v>
      </c>
      <c r="AK70" s="247" t="e">
        <f t="shared" si="61"/>
        <v>#REF!</v>
      </c>
      <c r="AL70" s="247" t="e">
        <f t="shared" si="61"/>
        <v>#REF!</v>
      </c>
      <c r="AM70" s="247" t="e">
        <f t="shared" si="61"/>
        <v>#REF!</v>
      </c>
      <c r="AN70" s="247" t="e">
        <f t="shared" si="61"/>
        <v>#REF!</v>
      </c>
      <c r="AO70" s="247" t="e">
        <f t="shared" si="61"/>
        <v>#REF!</v>
      </c>
      <c r="AP70" s="247" t="e">
        <f t="shared" si="61"/>
        <v>#REF!</v>
      </c>
      <c r="AQ70" s="247" t="e">
        <f t="shared" si="61"/>
        <v>#REF!</v>
      </c>
      <c r="AR70" s="247" t="e">
        <f t="shared" si="61"/>
        <v>#REF!</v>
      </c>
      <c r="AS70" s="247" t="e">
        <f t="shared" ref="AS70:BG80" si="62">IF(OR(AS$18&gt;Life_Cycle_Term,AS$18&lt;$I70,$J70=0),0,(IF(OR(MOD(AS$18-$I70+1,$J70)=1,$J70=1),$H70*($P70^AS$18),0)))</f>
        <v>#REF!</v>
      </c>
      <c r="AT70" s="247" t="e">
        <f t="shared" si="62"/>
        <v>#REF!</v>
      </c>
      <c r="AU70" s="247" t="e">
        <f t="shared" si="62"/>
        <v>#REF!</v>
      </c>
      <c r="AV70" s="247" t="e">
        <f t="shared" si="62"/>
        <v>#REF!</v>
      </c>
      <c r="AW70" s="247" t="e">
        <f t="shared" si="62"/>
        <v>#REF!</v>
      </c>
      <c r="AX70" s="247" t="e">
        <f t="shared" si="62"/>
        <v>#REF!</v>
      </c>
      <c r="AY70" s="247" t="e">
        <f t="shared" si="62"/>
        <v>#REF!</v>
      </c>
      <c r="AZ70" s="247" t="e">
        <f t="shared" si="62"/>
        <v>#REF!</v>
      </c>
      <c r="BA70" s="247" t="e">
        <f t="shared" si="62"/>
        <v>#REF!</v>
      </c>
      <c r="BB70" s="247" t="e">
        <f t="shared" si="62"/>
        <v>#REF!</v>
      </c>
      <c r="BC70" s="247" t="e">
        <f t="shared" si="62"/>
        <v>#REF!</v>
      </c>
      <c r="BD70" s="247" t="e">
        <f t="shared" si="62"/>
        <v>#REF!</v>
      </c>
      <c r="BE70" s="247" t="e">
        <f t="shared" si="62"/>
        <v>#REF!</v>
      </c>
      <c r="BF70" s="247" t="e">
        <f t="shared" si="62"/>
        <v>#REF!</v>
      </c>
      <c r="BG70" s="247" t="e">
        <f t="shared" si="62"/>
        <v>#REF!</v>
      </c>
      <c r="BH70" s="234" t="e">
        <f t="shared" si="50"/>
        <v>#REF!</v>
      </c>
      <c r="BI70" s="244" t="e">
        <f t="shared" si="51"/>
        <v>#REF!</v>
      </c>
    </row>
    <row r="71" spans="2:61" s="230" customFormat="1" hidden="1">
      <c r="B71" s="236" t="s">
        <v>316</v>
      </c>
      <c r="C71" s="237" t="e">
        <f>[1]Inputs!$A$19</f>
        <v>#REF!</v>
      </c>
      <c r="D71" s="269"/>
      <c r="E71" s="305" t="e">
        <f t="shared" si="52"/>
        <v>#REF!</v>
      </c>
      <c r="F71" s="306" t="e">
        <f>INDEX([1]Inputs!$A$16:$C$28,MATCH($C71,[1]Inputs!$A$16:$A$28,0),2)</f>
        <v>#REF!</v>
      </c>
      <c r="G71" s="307" t="e">
        <f>INDEX([1]Inputs!$A$16:$C$28,MATCH($C71,[1]Inputs!$A$16:$A$28,0),3)</f>
        <v>#REF!</v>
      </c>
      <c r="H71" s="308" t="e">
        <f t="shared" si="43"/>
        <v>#REF!</v>
      </c>
      <c r="I71" s="239">
        <v>1</v>
      </c>
      <c r="J71" s="274">
        <v>1</v>
      </c>
      <c r="K71" s="241" t="e">
        <f>IF(J71=0,0,_xlfn.CEILING.PRECISE(([1]Inputs!$F$1+IF(I71=0,0,-I71+1))/J71))</f>
        <v>#REF!</v>
      </c>
      <c r="L71" s="242"/>
      <c r="M71" s="243" t="e">
        <f t="shared" si="44"/>
        <v>#REF!</v>
      </c>
      <c r="N71" s="244" t="e">
        <f t="shared" si="45"/>
        <v>#REF!</v>
      </c>
      <c r="O71" s="245"/>
      <c r="P71" s="246" t="e">
        <f t="shared" si="53"/>
        <v>#REF!</v>
      </c>
      <c r="Q71" s="246" t="e">
        <f t="shared" si="54"/>
        <v>#REF!</v>
      </c>
      <c r="R71" s="246" t="e">
        <f t="shared" si="55"/>
        <v>#REF!</v>
      </c>
      <c r="S71" s="246" t="e">
        <f t="shared" si="56"/>
        <v>#REF!</v>
      </c>
      <c r="T71" s="246" t="e">
        <f t="shared" si="57"/>
        <v>#REF!</v>
      </c>
      <c r="U71" s="247" t="e">
        <f t="shared" si="46"/>
        <v>#REF!</v>
      </c>
      <c r="V71" s="229"/>
      <c r="W71" s="246" t="e">
        <f t="shared" si="58"/>
        <v>#REF!</v>
      </c>
      <c r="X71" s="241" t="e">
        <f t="shared" si="59"/>
        <v>#REF!</v>
      </c>
      <c r="Y71" s="278" t="e">
        <f t="shared" si="47"/>
        <v>#REF!</v>
      </c>
      <c r="Z71" s="279" t="e">
        <f t="shared" si="60"/>
        <v>#REF!</v>
      </c>
      <c r="AB71" s="250" t="e">
        <f t="shared" si="48"/>
        <v>#REF!</v>
      </c>
      <c r="AC71" s="247" t="e">
        <f t="shared" si="61"/>
        <v>#REF!</v>
      </c>
      <c r="AD71" s="247" t="e">
        <f t="shared" si="61"/>
        <v>#REF!</v>
      </c>
      <c r="AE71" s="247" t="e">
        <f t="shared" si="61"/>
        <v>#REF!</v>
      </c>
      <c r="AF71" s="247" t="e">
        <f t="shared" si="61"/>
        <v>#REF!</v>
      </c>
      <c r="AG71" s="247" t="e">
        <f t="shared" si="61"/>
        <v>#REF!</v>
      </c>
      <c r="AH71" s="247" t="e">
        <f t="shared" si="61"/>
        <v>#REF!</v>
      </c>
      <c r="AI71" s="247" t="e">
        <f t="shared" si="61"/>
        <v>#REF!</v>
      </c>
      <c r="AJ71" s="247" t="e">
        <f t="shared" si="61"/>
        <v>#REF!</v>
      </c>
      <c r="AK71" s="247" t="e">
        <f t="shared" si="61"/>
        <v>#REF!</v>
      </c>
      <c r="AL71" s="247" t="e">
        <f t="shared" si="61"/>
        <v>#REF!</v>
      </c>
      <c r="AM71" s="247" t="e">
        <f t="shared" si="61"/>
        <v>#REF!</v>
      </c>
      <c r="AN71" s="247" t="e">
        <f t="shared" si="61"/>
        <v>#REF!</v>
      </c>
      <c r="AO71" s="247" t="e">
        <f t="shared" si="61"/>
        <v>#REF!</v>
      </c>
      <c r="AP71" s="247" t="e">
        <f t="shared" si="61"/>
        <v>#REF!</v>
      </c>
      <c r="AQ71" s="247" t="e">
        <f t="shared" si="61"/>
        <v>#REF!</v>
      </c>
      <c r="AR71" s="247" t="e">
        <f t="shared" si="61"/>
        <v>#REF!</v>
      </c>
      <c r="AS71" s="247" t="e">
        <f t="shared" si="62"/>
        <v>#REF!</v>
      </c>
      <c r="AT71" s="247" t="e">
        <f t="shared" si="62"/>
        <v>#REF!</v>
      </c>
      <c r="AU71" s="247" t="e">
        <f t="shared" si="62"/>
        <v>#REF!</v>
      </c>
      <c r="AV71" s="247" t="e">
        <f t="shared" si="62"/>
        <v>#REF!</v>
      </c>
      <c r="AW71" s="247" t="e">
        <f t="shared" si="62"/>
        <v>#REF!</v>
      </c>
      <c r="AX71" s="247" t="e">
        <f t="shared" si="62"/>
        <v>#REF!</v>
      </c>
      <c r="AY71" s="247" t="e">
        <f t="shared" si="62"/>
        <v>#REF!</v>
      </c>
      <c r="AZ71" s="247" t="e">
        <f t="shared" si="62"/>
        <v>#REF!</v>
      </c>
      <c r="BA71" s="247" t="e">
        <f t="shared" si="62"/>
        <v>#REF!</v>
      </c>
      <c r="BB71" s="247" t="e">
        <f t="shared" si="62"/>
        <v>#REF!</v>
      </c>
      <c r="BC71" s="247" t="e">
        <f t="shared" si="62"/>
        <v>#REF!</v>
      </c>
      <c r="BD71" s="247" t="e">
        <f t="shared" si="62"/>
        <v>#REF!</v>
      </c>
      <c r="BE71" s="247" t="e">
        <f t="shared" si="62"/>
        <v>#REF!</v>
      </c>
      <c r="BF71" s="247" t="e">
        <f t="shared" si="62"/>
        <v>#REF!</v>
      </c>
      <c r="BG71" s="247" t="e">
        <f t="shared" si="62"/>
        <v>#REF!</v>
      </c>
      <c r="BH71" s="234" t="e">
        <f t="shared" si="50"/>
        <v>#REF!</v>
      </c>
      <c r="BI71" s="244" t="e">
        <f t="shared" si="51"/>
        <v>#REF!</v>
      </c>
    </row>
    <row r="72" spans="2:61" s="230" customFormat="1" hidden="1">
      <c r="B72" s="236" t="s">
        <v>316</v>
      </c>
      <c r="C72" s="237" t="e">
        <f>[1]Inputs!$A$20</f>
        <v>#REF!</v>
      </c>
      <c r="D72" s="269"/>
      <c r="E72" s="305" t="e">
        <f t="shared" si="52"/>
        <v>#REF!</v>
      </c>
      <c r="F72" s="306" t="e">
        <f>INDEX([1]Inputs!$A$16:$C$28,MATCH($C72,[1]Inputs!$A$16:$A$28,0),2)</f>
        <v>#REF!</v>
      </c>
      <c r="G72" s="307" t="e">
        <f>INDEX([1]Inputs!$A$16:$C$28,MATCH($C72,[1]Inputs!$A$16:$A$28,0),3)</f>
        <v>#REF!</v>
      </c>
      <c r="H72" s="308" t="e">
        <f t="shared" si="43"/>
        <v>#REF!</v>
      </c>
      <c r="I72" s="239">
        <v>1</v>
      </c>
      <c r="J72" s="274"/>
      <c r="K72" s="241">
        <f>IF(J72=0,0,_xlfn.CEILING.PRECISE(([1]Inputs!$F$1+IF(I72=0,0,-I72+1))/J72))</f>
        <v>0</v>
      </c>
      <c r="L72" s="242"/>
      <c r="M72" s="243" t="e">
        <f t="shared" si="44"/>
        <v>#REF!</v>
      </c>
      <c r="N72" s="244" t="e">
        <f t="shared" si="45"/>
        <v>#REF!</v>
      </c>
      <c r="O72" s="245"/>
      <c r="P72" s="246" t="e">
        <f t="shared" si="53"/>
        <v>#REF!</v>
      </c>
      <c r="Q72" s="246" t="e">
        <f t="shared" si="54"/>
        <v>#REF!</v>
      </c>
      <c r="R72" s="246" t="e">
        <f t="shared" si="55"/>
        <v>#REF!</v>
      </c>
      <c r="S72" s="246" t="e">
        <f t="shared" si="56"/>
        <v>#REF!</v>
      </c>
      <c r="T72" s="246" t="e">
        <f t="shared" si="57"/>
        <v>#REF!</v>
      </c>
      <c r="U72" s="247" t="e">
        <f t="shared" si="46"/>
        <v>#REF!</v>
      </c>
      <c r="V72" s="229"/>
      <c r="W72" s="246" t="e">
        <f t="shared" si="58"/>
        <v>#REF!</v>
      </c>
      <c r="X72" s="241" t="e">
        <f t="shared" si="59"/>
        <v>#REF!</v>
      </c>
      <c r="Y72" s="278" t="e">
        <f t="shared" si="47"/>
        <v>#REF!</v>
      </c>
      <c r="Z72" s="279" t="e">
        <f t="shared" si="60"/>
        <v>#REF!</v>
      </c>
      <c r="AB72" s="250" t="e">
        <f t="shared" si="48"/>
        <v>#REF!</v>
      </c>
      <c r="AC72" s="247" t="e">
        <f t="shared" si="61"/>
        <v>#REF!</v>
      </c>
      <c r="AD72" s="247" t="e">
        <f t="shared" si="61"/>
        <v>#REF!</v>
      </c>
      <c r="AE72" s="247" t="e">
        <f t="shared" si="61"/>
        <v>#REF!</v>
      </c>
      <c r="AF72" s="247" t="e">
        <f t="shared" si="61"/>
        <v>#REF!</v>
      </c>
      <c r="AG72" s="247" t="e">
        <f t="shared" si="61"/>
        <v>#REF!</v>
      </c>
      <c r="AH72" s="247" t="e">
        <f t="shared" si="61"/>
        <v>#REF!</v>
      </c>
      <c r="AI72" s="247" t="e">
        <f t="shared" si="61"/>
        <v>#REF!</v>
      </c>
      <c r="AJ72" s="247" t="e">
        <f t="shared" si="61"/>
        <v>#REF!</v>
      </c>
      <c r="AK72" s="247" t="e">
        <f t="shared" si="61"/>
        <v>#REF!</v>
      </c>
      <c r="AL72" s="247" t="e">
        <f t="shared" si="61"/>
        <v>#REF!</v>
      </c>
      <c r="AM72" s="247" t="e">
        <f t="shared" si="61"/>
        <v>#REF!</v>
      </c>
      <c r="AN72" s="247" t="e">
        <f t="shared" si="61"/>
        <v>#REF!</v>
      </c>
      <c r="AO72" s="247" t="e">
        <f t="shared" si="61"/>
        <v>#REF!</v>
      </c>
      <c r="AP72" s="247" t="e">
        <f t="shared" si="61"/>
        <v>#REF!</v>
      </c>
      <c r="AQ72" s="247" t="e">
        <f t="shared" si="61"/>
        <v>#REF!</v>
      </c>
      <c r="AR72" s="247" t="e">
        <f t="shared" si="61"/>
        <v>#REF!</v>
      </c>
      <c r="AS72" s="247" t="e">
        <f t="shared" si="62"/>
        <v>#REF!</v>
      </c>
      <c r="AT72" s="247" t="e">
        <f t="shared" si="62"/>
        <v>#REF!</v>
      </c>
      <c r="AU72" s="247" t="e">
        <f t="shared" si="62"/>
        <v>#REF!</v>
      </c>
      <c r="AV72" s="247" t="e">
        <f t="shared" si="62"/>
        <v>#REF!</v>
      </c>
      <c r="AW72" s="247" t="e">
        <f t="shared" si="62"/>
        <v>#REF!</v>
      </c>
      <c r="AX72" s="247" t="e">
        <f t="shared" si="62"/>
        <v>#REF!</v>
      </c>
      <c r="AY72" s="247" t="e">
        <f t="shared" si="62"/>
        <v>#REF!</v>
      </c>
      <c r="AZ72" s="247" t="e">
        <f t="shared" si="62"/>
        <v>#REF!</v>
      </c>
      <c r="BA72" s="247" t="e">
        <f t="shared" si="62"/>
        <v>#REF!</v>
      </c>
      <c r="BB72" s="247" t="e">
        <f t="shared" si="62"/>
        <v>#REF!</v>
      </c>
      <c r="BC72" s="247" t="e">
        <f t="shared" si="62"/>
        <v>#REF!</v>
      </c>
      <c r="BD72" s="247" t="e">
        <f t="shared" si="62"/>
        <v>#REF!</v>
      </c>
      <c r="BE72" s="247" t="e">
        <f t="shared" si="62"/>
        <v>#REF!</v>
      </c>
      <c r="BF72" s="247" t="e">
        <f t="shared" si="62"/>
        <v>#REF!</v>
      </c>
      <c r="BG72" s="247" t="e">
        <f t="shared" si="62"/>
        <v>#REF!</v>
      </c>
      <c r="BH72" s="234" t="e">
        <f t="shared" si="50"/>
        <v>#REF!</v>
      </c>
      <c r="BI72" s="244" t="e">
        <f t="shared" si="51"/>
        <v>#REF!</v>
      </c>
    </row>
    <row r="73" spans="2:61" s="230" customFormat="1" hidden="1">
      <c r="B73" s="236" t="s">
        <v>316</v>
      </c>
      <c r="C73" s="237" t="e">
        <f>[1]Inputs!$A$21</f>
        <v>#REF!</v>
      </c>
      <c r="D73" s="269"/>
      <c r="E73" s="305" t="e">
        <f t="shared" si="52"/>
        <v>#REF!</v>
      </c>
      <c r="F73" s="306" t="e">
        <f>INDEX([1]Inputs!$A$16:$C$28,MATCH($C73,[1]Inputs!$A$16:$A$28,0),2)</f>
        <v>#REF!</v>
      </c>
      <c r="G73" s="307" t="e">
        <f>INDEX([1]Inputs!$A$16:$C$28,MATCH($C73,[1]Inputs!$A$16:$A$28,0),3)</f>
        <v>#REF!</v>
      </c>
      <c r="H73" s="308" t="e">
        <f t="shared" si="43"/>
        <v>#REF!</v>
      </c>
      <c r="I73" s="239">
        <v>1</v>
      </c>
      <c r="J73" s="274">
        <v>1</v>
      </c>
      <c r="K73" s="241" t="e">
        <f>IF(J73=0,0,_xlfn.CEILING.PRECISE(([1]Inputs!$F$1+IF(I73=0,0,-I73+1))/J73))</f>
        <v>#REF!</v>
      </c>
      <c r="L73" s="242"/>
      <c r="M73" s="243" t="e">
        <f t="shared" si="44"/>
        <v>#REF!</v>
      </c>
      <c r="N73" s="244" t="e">
        <f t="shared" si="45"/>
        <v>#REF!</v>
      </c>
      <c r="O73" s="245"/>
      <c r="P73" s="246" t="e">
        <f t="shared" si="53"/>
        <v>#REF!</v>
      </c>
      <c r="Q73" s="246" t="e">
        <f t="shared" si="54"/>
        <v>#REF!</v>
      </c>
      <c r="R73" s="246" t="e">
        <f t="shared" si="55"/>
        <v>#REF!</v>
      </c>
      <c r="S73" s="246" t="e">
        <f t="shared" si="56"/>
        <v>#REF!</v>
      </c>
      <c r="T73" s="246" t="e">
        <f t="shared" si="57"/>
        <v>#REF!</v>
      </c>
      <c r="U73" s="247" t="e">
        <f t="shared" si="46"/>
        <v>#REF!</v>
      </c>
      <c r="V73" s="229"/>
      <c r="W73" s="246" t="e">
        <f t="shared" si="58"/>
        <v>#REF!</v>
      </c>
      <c r="X73" s="241" t="e">
        <f t="shared" si="59"/>
        <v>#REF!</v>
      </c>
      <c r="Y73" s="278" t="e">
        <f t="shared" si="47"/>
        <v>#REF!</v>
      </c>
      <c r="Z73" s="279" t="e">
        <f t="shared" si="60"/>
        <v>#REF!</v>
      </c>
      <c r="AB73" s="250" t="e">
        <f t="shared" si="48"/>
        <v>#REF!</v>
      </c>
      <c r="AC73" s="247" t="e">
        <f t="shared" si="61"/>
        <v>#REF!</v>
      </c>
      <c r="AD73" s="247" t="e">
        <f t="shared" si="61"/>
        <v>#REF!</v>
      </c>
      <c r="AE73" s="247" t="e">
        <f t="shared" si="61"/>
        <v>#REF!</v>
      </c>
      <c r="AF73" s="247" t="e">
        <f t="shared" si="61"/>
        <v>#REF!</v>
      </c>
      <c r="AG73" s="247" t="e">
        <f t="shared" si="61"/>
        <v>#REF!</v>
      </c>
      <c r="AH73" s="247" t="e">
        <f t="shared" si="61"/>
        <v>#REF!</v>
      </c>
      <c r="AI73" s="247" t="e">
        <f t="shared" si="61"/>
        <v>#REF!</v>
      </c>
      <c r="AJ73" s="247" t="e">
        <f t="shared" si="61"/>
        <v>#REF!</v>
      </c>
      <c r="AK73" s="247" t="e">
        <f t="shared" si="61"/>
        <v>#REF!</v>
      </c>
      <c r="AL73" s="247" t="e">
        <f t="shared" si="61"/>
        <v>#REF!</v>
      </c>
      <c r="AM73" s="247" t="e">
        <f t="shared" si="61"/>
        <v>#REF!</v>
      </c>
      <c r="AN73" s="247" t="e">
        <f t="shared" si="61"/>
        <v>#REF!</v>
      </c>
      <c r="AO73" s="247" t="e">
        <f t="shared" si="61"/>
        <v>#REF!</v>
      </c>
      <c r="AP73" s="247" t="e">
        <f t="shared" si="61"/>
        <v>#REF!</v>
      </c>
      <c r="AQ73" s="247" t="e">
        <f t="shared" si="61"/>
        <v>#REF!</v>
      </c>
      <c r="AR73" s="247" t="e">
        <f t="shared" si="61"/>
        <v>#REF!</v>
      </c>
      <c r="AS73" s="247" t="e">
        <f t="shared" si="62"/>
        <v>#REF!</v>
      </c>
      <c r="AT73" s="247" t="e">
        <f t="shared" si="62"/>
        <v>#REF!</v>
      </c>
      <c r="AU73" s="247" t="e">
        <f t="shared" si="62"/>
        <v>#REF!</v>
      </c>
      <c r="AV73" s="247" t="e">
        <f t="shared" si="62"/>
        <v>#REF!</v>
      </c>
      <c r="AW73" s="247" t="e">
        <f t="shared" si="62"/>
        <v>#REF!</v>
      </c>
      <c r="AX73" s="247" t="e">
        <f t="shared" si="62"/>
        <v>#REF!</v>
      </c>
      <c r="AY73" s="247" t="e">
        <f t="shared" si="62"/>
        <v>#REF!</v>
      </c>
      <c r="AZ73" s="247" t="e">
        <f t="shared" si="62"/>
        <v>#REF!</v>
      </c>
      <c r="BA73" s="247" t="e">
        <f t="shared" si="62"/>
        <v>#REF!</v>
      </c>
      <c r="BB73" s="247" t="e">
        <f t="shared" si="62"/>
        <v>#REF!</v>
      </c>
      <c r="BC73" s="247" t="e">
        <f t="shared" si="62"/>
        <v>#REF!</v>
      </c>
      <c r="BD73" s="247" t="e">
        <f t="shared" si="62"/>
        <v>#REF!</v>
      </c>
      <c r="BE73" s="247" t="e">
        <f t="shared" si="62"/>
        <v>#REF!</v>
      </c>
      <c r="BF73" s="247" t="e">
        <f t="shared" si="62"/>
        <v>#REF!</v>
      </c>
      <c r="BG73" s="247" t="e">
        <f t="shared" si="62"/>
        <v>#REF!</v>
      </c>
      <c r="BH73" s="234" t="e">
        <f t="shared" si="50"/>
        <v>#REF!</v>
      </c>
      <c r="BI73" s="244" t="e">
        <f t="shared" si="51"/>
        <v>#REF!</v>
      </c>
    </row>
    <row r="74" spans="2:61" s="230" customFormat="1" hidden="1">
      <c r="B74" s="236" t="s">
        <v>316</v>
      </c>
      <c r="C74" s="237" t="e">
        <f>[1]Inputs!$A$22</f>
        <v>#REF!</v>
      </c>
      <c r="D74" s="269"/>
      <c r="E74" s="305" t="e">
        <f t="shared" si="52"/>
        <v>#REF!</v>
      </c>
      <c r="F74" s="306" t="e">
        <f>INDEX([1]Inputs!$A$16:$C$28,MATCH($C74,[1]Inputs!$A$16:$A$28,0),2)</f>
        <v>#REF!</v>
      </c>
      <c r="G74" s="307" t="e">
        <f>INDEX([1]Inputs!$A$16:$C$28,MATCH($C74,[1]Inputs!$A$16:$A$28,0),3)</f>
        <v>#REF!</v>
      </c>
      <c r="H74" s="308" t="e">
        <f t="shared" si="43"/>
        <v>#REF!</v>
      </c>
      <c r="I74" s="239">
        <v>1</v>
      </c>
      <c r="J74" s="274"/>
      <c r="K74" s="241">
        <f>IF(J74=0,0,_xlfn.CEILING.PRECISE(([1]Inputs!$F$1+IF(I74=0,0,-I74+1))/J74))</f>
        <v>0</v>
      </c>
      <c r="L74" s="242"/>
      <c r="M74" s="243" t="e">
        <f t="shared" si="44"/>
        <v>#REF!</v>
      </c>
      <c r="N74" s="244" t="e">
        <f t="shared" si="45"/>
        <v>#REF!</v>
      </c>
      <c r="O74" s="245"/>
      <c r="P74" s="246" t="e">
        <f t="shared" si="53"/>
        <v>#REF!</v>
      </c>
      <c r="Q74" s="246" t="e">
        <f t="shared" si="54"/>
        <v>#REF!</v>
      </c>
      <c r="R74" s="246" t="e">
        <f t="shared" si="55"/>
        <v>#REF!</v>
      </c>
      <c r="S74" s="246" t="e">
        <f t="shared" si="56"/>
        <v>#REF!</v>
      </c>
      <c r="T74" s="246" t="e">
        <f t="shared" si="57"/>
        <v>#REF!</v>
      </c>
      <c r="U74" s="247" t="e">
        <f t="shared" si="46"/>
        <v>#REF!</v>
      </c>
      <c r="V74" s="229"/>
      <c r="W74" s="246" t="e">
        <f t="shared" si="58"/>
        <v>#REF!</v>
      </c>
      <c r="X74" s="241" t="e">
        <f t="shared" si="59"/>
        <v>#REF!</v>
      </c>
      <c r="Y74" s="278" t="e">
        <f t="shared" si="47"/>
        <v>#REF!</v>
      </c>
      <c r="Z74" s="279" t="e">
        <f t="shared" si="60"/>
        <v>#REF!</v>
      </c>
      <c r="AB74" s="250" t="e">
        <f t="shared" si="48"/>
        <v>#REF!</v>
      </c>
      <c r="AC74" s="247" t="e">
        <f t="shared" si="61"/>
        <v>#REF!</v>
      </c>
      <c r="AD74" s="247" t="e">
        <f t="shared" si="61"/>
        <v>#REF!</v>
      </c>
      <c r="AE74" s="247" t="e">
        <f t="shared" si="61"/>
        <v>#REF!</v>
      </c>
      <c r="AF74" s="247" t="e">
        <f t="shared" si="61"/>
        <v>#REF!</v>
      </c>
      <c r="AG74" s="247" t="e">
        <f t="shared" si="61"/>
        <v>#REF!</v>
      </c>
      <c r="AH74" s="247" t="e">
        <f t="shared" si="61"/>
        <v>#REF!</v>
      </c>
      <c r="AI74" s="247" t="e">
        <f t="shared" si="61"/>
        <v>#REF!</v>
      </c>
      <c r="AJ74" s="247" t="e">
        <f t="shared" si="61"/>
        <v>#REF!</v>
      </c>
      <c r="AK74" s="247" t="e">
        <f t="shared" si="61"/>
        <v>#REF!</v>
      </c>
      <c r="AL74" s="247" t="e">
        <f t="shared" si="61"/>
        <v>#REF!</v>
      </c>
      <c r="AM74" s="247" t="e">
        <f t="shared" si="61"/>
        <v>#REF!</v>
      </c>
      <c r="AN74" s="247" t="e">
        <f t="shared" si="61"/>
        <v>#REF!</v>
      </c>
      <c r="AO74" s="247" t="e">
        <f t="shared" si="61"/>
        <v>#REF!</v>
      </c>
      <c r="AP74" s="247" t="e">
        <f t="shared" si="61"/>
        <v>#REF!</v>
      </c>
      <c r="AQ74" s="247" t="e">
        <f t="shared" si="61"/>
        <v>#REF!</v>
      </c>
      <c r="AR74" s="247" t="e">
        <f t="shared" si="61"/>
        <v>#REF!</v>
      </c>
      <c r="AS74" s="247" t="e">
        <f t="shared" si="62"/>
        <v>#REF!</v>
      </c>
      <c r="AT74" s="247" t="e">
        <f t="shared" si="62"/>
        <v>#REF!</v>
      </c>
      <c r="AU74" s="247" t="e">
        <f t="shared" si="62"/>
        <v>#REF!</v>
      </c>
      <c r="AV74" s="247" t="e">
        <f t="shared" si="62"/>
        <v>#REF!</v>
      </c>
      <c r="AW74" s="247" t="e">
        <f t="shared" si="62"/>
        <v>#REF!</v>
      </c>
      <c r="AX74" s="247" t="e">
        <f t="shared" si="62"/>
        <v>#REF!</v>
      </c>
      <c r="AY74" s="247" t="e">
        <f t="shared" si="62"/>
        <v>#REF!</v>
      </c>
      <c r="AZ74" s="247" t="e">
        <f t="shared" si="62"/>
        <v>#REF!</v>
      </c>
      <c r="BA74" s="247" t="e">
        <f t="shared" si="62"/>
        <v>#REF!</v>
      </c>
      <c r="BB74" s="247" t="e">
        <f t="shared" si="62"/>
        <v>#REF!</v>
      </c>
      <c r="BC74" s="247" t="e">
        <f t="shared" si="62"/>
        <v>#REF!</v>
      </c>
      <c r="BD74" s="247" t="e">
        <f t="shared" si="62"/>
        <v>#REF!</v>
      </c>
      <c r="BE74" s="247" t="e">
        <f t="shared" si="62"/>
        <v>#REF!</v>
      </c>
      <c r="BF74" s="247" t="e">
        <f t="shared" si="62"/>
        <v>#REF!</v>
      </c>
      <c r="BG74" s="247" t="e">
        <f t="shared" si="62"/>
        <v>#REF!</v>
      </c>
      <c r="BH74" s="234" t="e">
        <f t="shared" si="50"/>
        <v>#REF!</v>
      </c>
      <c r="BI74" s="244" t="e">
        <f t="shared" si="51"/>
        <v>#REF!</v>
      </c>
    </row>
    <row r="75" spans="2:61" s="230" customFormat="1" hidden="1">
      <c r="B75" s="236" t="s">
        <v>316</v>
      </c>
      <c r="C75" s="237" t="e">
        <f>[1]Inputs!$A$25</f>
        <v>#REF!</v>
      </c>
      <c r="D75" s="269"/>
      <c r="E75" s="305" t="e">
        <f t="shared" si="52"/>
        <v>#REF!</v>
      </c>
      <c r="F75" s="306" t="e">
        <f>INDEX([1]Inputs!$A$16:$C$28,MATCH($C75,[1]Inputs!$A$16:$A$28,0),2)</f>
        <v>#REF!</v>
      </c>
      <c r="G75" s="307" t="e">
        <f>INDEX([1]Inputs!$A$16:$C$28,MATCH($C75,[1]Inputs!$A$16:$A$28,0),3)</f>
        <v>#REF!</v>
      </c>
      <c r="H75" s="308" t="e">
        <f t="shared" si="43"/>
        <v>#REF!</v>
      </c>
      <c r="I75" s="239">
        <v>1</v>
      </c>
      <c r="J75" s="274">
        <v>1</v>
      </c>
      <c r="K75" s="241" t="e">
        <f>IF(J75=0,0,_xlfn.CEILING.PRECISE(([1]Inputs!$F$1+IF(I75=0,0,-I75+1))/J75))</f>
        <v>#REF!</v>
      </c>
      <c r="L75" s="242"/>
      <c r="M75" s="243" t="e">
        <f t="shared" si="44"/>
        <v>#REF!</v>
      </c>
      <c r="N75" s="244" t="e">
        <f t="shared" si="45"/>
        <v>#REF!</v>
      </c>
      <c r="O75" s="245"/>
      <c r="P75" s="246" t="e">
        <f t="shared" si="53"/>
        <v>#REF!</v>
      </c>
      <c r="Q75" s="246" t="e">
        <f t="shared" si="54"/>
        <v>#REF!</v>
      </c>
      <c r="R75" s="246" t="e">
        <f t="shared" si="55"/>
        <v>#REF!</v>
      </c>
      <c r="S75" s="246" t="e">
        <f t="shared" si="56"/>
        <v>#REF!</v>
      </c>
      <c r="T75" s="246" t="e">
        <f t="shared" si="57"/>
        <v>#REF!</v>
      </c>
      <c r="U75" s="247" t="e">
        <f t="shared" si="46"/>
        <v>#REF!</v>
      </c>
      <c r="V75" s="229"/>
      <c r="W75" s="246" t="e">
        <f t="shared" si="58"/>
        <v>#REF!</v>
      </c>
      <c r="X75" s="241" t="e">
        <f t="shared" si="59"/>
        <v>#REF!</v>
      </c>
      <c r="Y75" s="278" t="e">
        <f t="shared" si="47"/>
        <v>#REF!</v>
      </c>
      <c r="Z75" s="279" t="e">
        <f t="shared" si="60"/>
        <v>#REF!</v>
      </c>
      <c r="AB75" s="250" t="e">
        <f t="shared" si="48"/>
        <v>#REF!</v>
      </c>
      <c r="AC75" s="247" t="e">
        <f t="shared" si="61"/>
        <v>#REF!</v>
      </c>
      <c r="AD75" s="247" t="e">
        <f t="shared" si="61"/>
        <v>#REF!</v>
      </c>
      <c r="AE75" s="247" t="e">
        <f t="shared" si="61"/>
        <v>#REF!</v>
      </c>
      <c r="AF75" s="247" t="e">
        <f t="shared" si="61"/>
        <v>#REF!</v>
      </c>
      <c r="AG75" s="247" t="e">
        <f t="shared" si="61"/>
        <v>#REF!</v>
      </c>
      <c r="AH75" s="247" t="e">
        <f t="shared" si="61"/>
        <v>#REF!</v>
      </c>
      <c r="AI75" s="247" t="e">
        <f t="shared" si="61"/>
        <v>#REF!</v>
      </c>
      <c r="AJ75" s="247" t="e">
        <f t="shared" si="61"/>
        <v>#REF!</v>
      </c>
      <c r="AK75" s="247" t="e">
        <f t="shared" si="61"/>
        <v>#REF!</v>
      </c>
      <c r="AL75" s="247" t="e">
        <f t="shared" si="61"/>
        <v>#REF!</v>
      </c>
      <c r="AM75" s="247" t="e">
        <f t="shared" si="61"/>
        <v>#REF!</v>
      </c>
      <c r="AN75" s="247" t="e">
        <f t="shared" si="61"/>
        <v>#REF!</v>
      </c>
      <c r="AO75" s="247" t="e">
        <f t="shared" si="61"/>
        <v>#REF!</v>
      </c>
      <c r="AP75" s="247" t="e">
        <f t="shared" si="61"/>
        <v>#REF!</v>
      </c>
      <c r="AQ75" s="247" t="e">
        <f t="shared" si="61"/>
        <v>#REF!</v>
      </c>
      <c r="AR75" s="247" t="e">
        <f t="shared" si="61"/>
        <v>#REF!</v>
      </c>
      <c r="AS75" s="247" t="e">
        <f t="shared" si="62"/>
        <v>#REF!</v>
      </c>
      <c r="AT75" s="247" t="e">
        <f t="shared" si="62"/>
        <v>#REF!</v>
      </c>
      <c r="AU75" s="247" t="e">
        <f t="shared" si="62"/>
        <v>#REF!</v>
      </c>
      <c r="AV75" s="247" t="e">
        <f t="shared" si="62"/>
        <v>#REF!</v>
      </c>
      <c r="AW75" s="247" t="e">
        <f t="shared" si="62"/>
        <v>#REF!</v>
      </c>
      <c r="AX75" s="247" t="e">
        <f t="shared" si="62"/>
        <v>#REF!</v>
      </c>
      <c r="AY75" s="247" t="e">
        <f t="shared" si="62"/>
        <v>#REF!</v>
      </c>
      <c r="AZ75" s="247" t="e">
        <f t="shared" si="62"/>
        <v>#REF!</v>
      </c>
      <c r="BA75" s="247" t="e">
        <f t="shared" si="62"/>
        <v>#REF!</v>
      </c>
      <c r="BB75" s="247" t="e">
        <f t="shared" si="62"/>
        <v>#REF!</v>
      </c>
      <c r="BC75" s="247" t="e">
        <f t="shared" si="62"/>
        <v>#REF!</v>
      </c>
      <c r="BD75" s="247" t="e">
        <f t="shared" si="62"/>
        <v>#REF!</v>
      </c>
      <c r="BE75" s="247" t="e">
        <f t="shared" si="62"/>
        <v>#REF!</v>
      </c>
      <c r="BF75" s="247" t="e">
        <f t="shared" si="62"/>
        <v>#REF!</v>
      </c>
      <c r="BG75" s="247" t="e">
        <f t="shared" si="62"/>
        <v>#REF!</v>
      </c>
      <c r="BH75" s="234" t="e">
        <f t="shared" si="50"/>
        <v>#REF!</v>
      </c>
      <c r="BI75" s="244" t="e">
        <f t="shared" si="51"/>
        <v>#REF!</v>
      </c>
    </row>
    <row r="76" spans="2:61" s="230" customFormat="1" hidden="1">
      <c r="B76" s="236" t="s">
        <v>316</v>
      </c>
      <c r="C76" s="237" t="e">
        <f>[1]Inputs!$A$26</f>
        <v>#REF!</v>
      </c>
      <c r="D76" s="269"/>
      <c r="E76" s="305" t="e">
        <f t="shared" si="52"/>
        <v>#REF!</v>
      </c>
      <c r="F76" s="306" t="e">
        <f>INDEX([1]Inputs!$A$16:$C$28,MATCH($C76,[1]Inputs!$A$16:$A$28,0),2)</f>
        <v>#REF!</v>
      </c>
      <c r="G76" s="307" t="e">
        <f>INDEX([1]Inputs!$A$16:$C$28,MATCH($C76,[1]Inputs!$A$16:$A$28,0),3)</f>
        <v>#REF!</v>
      </c>
      <c r="H76" s="308" t="e">
        <f t="shared" si="43"/>
        <v>#REF!</v>
      </c>
      <c r="I76" s="239">
        <v>1</v>
      </c>
      <c r="J76" s="274">
        <v>1</v>
      </c>
      <c r="K76" s="241" t="e">
        <f>IF(J76=0,0,_xlfn.CEILING.PRECISE(([1]Inputs!$F$1+IF(I76=0,0,-I76+1))/J76))</f>
        <v>#REF!</v>
      </c>
      <c r="L76" s="242"/>
      <c r="M76" s="243" t="e">
        <f t="shared" si="44"/>
        <v>#REF!</v>
      </c>
      <c r="N76" s="244" t="e">
        <f t="shared" si="45"/>
        <v>#REF!</v>
      </c>
      <c r="O76" s="245"/>
      <c r="P76" s="246" t="e">
        <f t="shared" si="53"/>
        <v>#REF!</v>
      </c>
      <c r="Q76" s="246" t="e">
        <f t="shared" si="54"/>
        <v>#REF!</v>
      </c>
      <c r="R76" s="246" t="e">
        <f t="shared" si="55"/>
        <v>#REF!</v>
      </c>
      <c r="S76" s="246" t="e">
        <f t="shared" si="56"/>
        <v>#REF!</v>
      </c>
      <c r="T76" s="246" t="e">
        <f t="shared" si="57"/>
        <v>#REF!</v>
      </c>
      <c r="U76" s="247" t="e">
        <f t="shared" si="46"/>
        <v>#REF!</v>
      </c>
      <c r="V76" s="229"/>
      <c r="W76" s="246" t="e">
        <f t="shared" si="58"/>
        <v>#REF!</v>
      </c>
      <c r="X76" s="241" t="e">
        <f t="shared" si="59"/>
        <v>#REF!</v>
      </c>
      <c r="Y76" s="278" t="e">
        <f t="shared" si="47"/>
        <v>#REF!</v>
      </c>
      <c r="Z76" s="279" t="e">
        <f t="shared" si="60"/>
        <v>#REF!</v>
      </c>
      <c r="AB76" s="250" t="e">
        <f t="shared" si="48"/>
        <v>#REF!</v>
      </c>
      <c r="AC76" s="247" t="e">
        <f t="shared" si="61"/>
        <v>#REF!</v>
      </c>
      <c r="AD76" s="247" t="e">
        <f t="shared" si="61"/>
        <v>#REF!</v>
      </c>
      <c r="AE76" s="247" t="e">
        <f t="shared" si="61"/>
        <v>#REF!</v>
      </c>
      <c r="AF76" s="247" t="e">
        <f t="shared" si="61"/>
        <v>#REF!</v>
      </c>
      <c r="AG76" s="247" t="e">
        <f t="shared" si="61"/>
        <v>#REF!</v>
      </c>
      <c r="AH76" s="247" t="e">
        <f t="shared" si="61"/>
        <v>#REF!</v>
      </c>
      <c r="AI76" s="247" t="e">
        <f t="shared" si="61"/>
        <v>#REF!</v>
      </c>
      <c r="AJ76" s="247" t="e">
        <f t="shared" si="61"/>
        <v>#REF!</v>
      </c>
      <c r="AK76" s="247" t="e">
        <f t="shared" si="61"/>
        <v>#REF!</v>
      </c>
      <c r="AL76" s="247" t="e">
        <f t="shared" si="61"/>
        <v>#REF!</v>
      </c>
      <c r="AM76" s="247" t="e">
        <f t="shared" si="61"/>
        <v>#REF!</v>
      </c>
      <c r="AN76" s="247" t="e">
        <f t="shared" si="61"/>
        <v>#REF!</v>
      </c>
      <c r="AO76" s="247" t="e">
        <f t="shared" si="61"/>
        <v>#REF!</v>
      </c>
      <c r="AP76" s="247" t="e">
        <f t="shared" si="61"/>
        <v>#REF!</v>
      </c>
      <c r="AQ76" s="247" t="e">
        <f t="shared" si="61"/>
        <v>#REF!</v>
      </c>
      <c r="AR76" s="247" t="e">
        <f t="shared" si="61"/>
        <v>#REF!</v>
      </c>
      <c r="AS76" s="247" t="e">
        <f t="shared" si="62"/>
        <v>#REF!</v>
      </c>
      <c r="AT76" s="247" t="e">
        <f t="shared" si="62"/>
        <v>#REF!</v>
      </c>
      <c r="AU76" s="247" t="e">
        <f t="shared" si="62"/>
        <v>#REF!</v>
      </c>
      <c r="AV76" s="247" t="e">
        <f t="shared" si="62"/>
        <v>#REF!</v>
      </c>
      <c r="AW76" s="247" t="e">
        <f t="shared" si="62"/>
        <v>#REF!</v>
      </c>
      <c r="AX76" s="247" t="e">
        <f t="shared" si="62"/>
        <v>#REF!</v>
      </c>
      <c r="AY76" s="247" t="e">
        <f t="shared" si="62"/>
        <v>#REF!</v>
      </c>
      <c r="AZ76" s="247" t="e">
        <f t="shared" si="62"/>
        <v>#REF!</v>
      </c>
      <c r="BA76" s="247" t="e">
        <f t="shared" si="62"/>
        <v>#REF!</v>
      </c>
      <c r="BB76" s="247" t="e">
        <f t="shared" si="62"/>
        <v>#REF!</v>
      </c>
      <c r="BC76" s="247" t="e">
        <f t="shared" si="62"/>
        <v>#REF!</v>
      </c>
      <c r="BD76" s="247" t="e">
        <f t="shared" si="62"/>
        <v>#REF!</v>
      </c>
      <c r="BE76" s="247" t="e">
        <f t="shared" si="62"/>
        <v>#REF!</v>
      </c>
      <c r="BF76" s="247" t="e">
        <f t="shared" si="62"/>
        <v>#REF!</v>
      </c>
      <c r="BG76" s="247" t="e">
        <f t="shared" si="62"/>
        <v>#REF!</v>
      </c>
      <c r="BH76" s="234" t="e">
        <f t="shared" si="50"/>
        <v>#REF!</v>
      </c>
      <c r="BI76" s="244" t="e">
        <f t="shared" si="51"/>
        <v>#REF!</v>
      </c>
    </row>
    <row r="77" spans="2:61" s="230" customFormat="1" hidden="1">
      <c r="B77" s="236" t="s">
        <v>316</v>
      </c>
      <c r="C77" s="237" t="e">
        <f>[1]Inputs!$A$27</f>
        <v>#REF!</v>
      </c>
      <c r="D77" s="269"/>
      <c r="E77" s="305" t="e">
        <f t="shared" si="52"/>
        <v>#REF!</v>
      </c>
      <c r="F77" s="306" t="e">
        <f>INDEX([1]Inputs!$A$16:$C$28,MATCH($C77,[1]Inputs!$A$16:$A$28,0),2)</f>
        <v>#REF!</v>
      </c>
      <c r="G77" s="307" t="e">
        <f>INDEX([1]Inputs!$A$16:$C$28,MATCH($C77,[1]Inputs!$A$16:$A$28,0),3)</f>
        <v>#REF!</v>
      </c>
      <c r="H77" s="308" t="e">
        <f t="shared" si="43"/>
        <v>#REF!</v>
      </c>
      <c r="I77" s="239">
        <v>1</v>
      </c>
      <c r="J77" s="274">
        <v>1</v>
      </c>
      <c r="K77" s="241" t="e">
        <f>IF(J77=0,0,_xlfn.CEILING.PRECISE(([1]Inputs!$F$1+IF(I77=0,0,-I77+1))/J77))</f>
        <v>#REF!</v>
      </c>
      <c r="L77" s="242"/>
      <c r="M77" s="243" t="e">
        <f t="shared" si="44"/>
        <v>#REF!</v>
      </c>
      <c r="N77" s="244" t="e">
        <f t="shared" si="45"/>
        <v>#REF!</v>
      </c>
      <c r="O77" s="245"/>
      <c r="P77" s="246" t="e">
        <f t="shared" si="53"/>
        <v>#REF!</v>
      </c>
      <c r="Q77" s="246" t="e">
        <f t="shared" si="54"/>
        <v>#REF!</v>
      </c>
      <c r="R77" s="246" t="e">
        <f t="shared" si="55"/>
        <v>#REF!</v>
      </c>
      <c r="S77" s="246" t="e">
        <f t="shared" si="56"/>
        <v>#REF!</v>
      </c>
      <c r="T77" s="246" t="e">
        <f t="shared" si="57"/>
        <v>#REF!</v>
      </c>
      <c r="U77" s="247" t="e">
        <f t="shared" si="46"/>
        <v>#REF!</v>
      </c>
      <c r="V77" s="229"/>
      <c r="W77" s="246" t="e">
        <f t="shared" si="58"/>
        <v>#REF!</v>
      </c>
      <c r="X77" s="241" t="e">
        <f t="shared" si="59"/>
        <v>#REF!</v>
      </c>
      <c r="Y77" s="278" t="e">
        <f t="shared" si="47"/>
        <v>#REF!</v>
      </c>
      <c r="Z77" s="279" t="e">
        <f t="shared" si="60"/>
        <v>#REF!</v>
      </c>
      <c r="AB77" s="250" t="e">
        <f t="shared" si="48"/>
        <v>#REF!</v>
      </c>
      <c r="AC77" s="247" t="e">
        <f t="shared" si="61"/>
        <v>#REF!</v>
      </c>
      <c r="AD77" s="247" t="e">
        <f t="shared" si="61"/>
        <v>#REF!</v>
      </c>
      <c r="AE77" s="247" t="e">
        <f t="shared" si="61"/>
        <v>#REF!</v>
      </c>
      <c r="AF77" s="247" t="e">
        <f t="shared" si="61"/>
        <v>#REF!</v>
      </c>
      <c r="AG77" s="247" t="e">
        <f t="shared" si="61"/>
        <v>#REF!</v>
      </c>
      <c r="AH77" s="247" t="e">
        <f t="shared" si="61"/>
        <v>#REF!</v>
      </c>
      <c r="AI77" s="247" t="e">
        <f t="shared" si="61"/>
        <v>#REF!</v>
      </c>
      <c r="AJ77" s="247" t="e">
        <f t="shared" si="61"/>
        <v>#REF!</v>
      </c>
      <c r="AK77" s="247" t="e">
        <f t="shared" si="61"/>
        <v>#REF!</v>
      </c>
      <c r="AL77" s="247" t="e">
        <f t="shared" si="61"/>
        <v>#REF!</v>
      </c>
      <c r="AM77" s="247" t="e">
        <f t="shared" si="61"/>
        <v>#REF!</v>
      </c>
      <c r="AN77" s="247" t="e">
        <f t="shared" si="61"/>
        <v>#REF!</v>
      </c>
      <c r="AO77" s="247" t="e">
        <f t="shared" si="61"/>
        <v>#REF!</v>
      </c>
      <c r="AP77" s="247" t="e">
        <f t="shared" si="61"/>
        <v>#REF!</v>
      </c>
      <c r="AQ77" s="247" t="e">
        <f t="shared" si="61"/>
        <v>#REF!</v>
      </c>
      <c r="AR77" s="247" t="e">
        <f t="shared" si="61"/>
        <v>#REF!</v>
      </c>
      <c r="AS77" s="247" t="e">
        <f t="shared" si="62"/>
        <v>#REF!</v>
      </c>
      <c r="AT77" s="247" t="e">
        <f t="shared" si="62"/>
        <v>#REF!</v>
      </c>
      <c r="AU77" s="247" t="e">
        <f t="shared" si="62"/>
        <v>#REF!</v>
      </c>
      <c r="AV77" s="247" t="e">
        <f t="shared" si="62"/>
        <v>#REF!</v>
      </c>
      <c r="AW77" s="247" t="e">
        <f t="shared" si="62"/>
        <v>#REF!</v>
      </c>
      <c r="AX77" s="247" t="e">
        <f t="shared" si="62"/>
        <v>#REF!</v>
      </c>
      <c r="AY77" s="247" t="e">
        <f t="shared" si="62"/>
        <v>#REF!</v>
      </c>
      <c r="AZ77" s="247" t="e">
        <f t="shared" si="62"/>
        <v>#REF!</v>
      </c>
      <c r="BA77" s="247" t="e">
        <f t="shared" si="62"/>
        <v>#REF!</v>
      </c>
      <c r="BB77" s="247" t="e">
        <f t="shared" si="62"/>
        <v>#REF!</v>
      </c>
      <c r="BC77" s="247" t="e">
        <f t="shared" si="62"/>
        <v>#REF!</v>
      </c>
      <c r="BD77" s="247" t="e">
        <f t="shared" si="62"/>
        <v>#REF!</v>
      </c>
      <c r="BE77" s="247" t="e">
        <f t="shared" si="62"/>
        <v>#REF!</v>
      </c>
      <c r="BF77" s="247" t="e">
        <f t="shared" si="62"/>
        <v>#REF!</v>
      </c>
      <c r="BG77" s="247" t="e">
        <f t="shared" si="62"/>
        <v>#REF!</v>
      </c>
      <c r="BH77" s="234" t="e">
        <f t="shared" si="50"/>
        <v>#REF!</v>
      </c>
      <c r="BI77" s="244" t="e">
        <f t="shared" si="51"/>
        <v>#REF!</v>
      </c>
    </row>
    <row r="78" spans="2:61" s="230" customFormat="1" hidden="1">
      <c r="B78" s="236" t="s">
        <v>316</v>
      </c>
      <c r="C78" s="237" t="e">
        <f>[1]Inputs!$A$28</f>
        <v>#REF!</v>
      </c>
      <c r="D78" s="269"/>
      <c r="E78" s="305" t="e">
        <f t="shared" si="52"/>
        <v>#REF!</v>
      </c>
      <c r="F78" s="306" t="e">
        <f>INDEX([1]Inputs!$A$16:$C$28,MATCH($C78,[1]Inputs!$A$16:$A$28,0),2)</f>
        <v>#REF!</v>
      </c>
      <c r="G78" s="307" t="e">
        <f>INDEX([1]Inputs!$A$16:$C$28,MATCH($C78,[1]Inputs!$A$16:$A$28,0),3)</f>
        <v>#REF!</v>
      </c>
      <c r="H78" s="308" t="e">
        <f t="shared" si="43"/>
        <v>#REF!</v>
      </c>
      <c r="I78" s="239">
        <v>1</v>
      </c>
      <c r="J78" s="274">
        <v>1</v>
      </c>
      <c r="K78" s="241" t="e">
        <f>IF(J78=0,0,_xlfn.CEILING.PRECISE(([1]Inputs!$F$1+IF(I78=0,0,-I78+1))/J78))</f>
        <v>#REF!</v>
      </c>
      <c r="L78" s="242"/>
      <c r="M78" s="243" t="e">
        <f t="shared" si="44"/>
        <v>#REF!</v>
      </c>
      <c r="N78" s="244" t="e">
        <f t="shared" si="45"/>
        <v>#REF!</v>
      </c>
      <c r="O78" s="245"/>
      <c r="P78" s="246" t="e">
        <f t="shared" si="53"/>
        <v>#REF!</v>
      </c>
      <c r="Q78" s="246" t="e">
        <f t="shared" si="54"/>
        <v>#REF!</v>
      </c>
      <c r="R78" s="246" t="e">
        <f t="shared" si="55"/>
        <v>#REF!</v>
      </c>
      <c r="S78" s="246" t="e">
        <f t="shared" si="56"/>
        <v>#REF!</v>
      </c>
      <c r="T78" s="246" t="e">
        <f t="shared" si="57"/>
        <v>#REF!</v>
      </c>
      <c r="U78" s="247" t="e">
        <f t="shared" si="46"/>
        <v>#REF!</v>
      </c>
      <c r="V78" s="229"/>
      <c r="W78" s="246" t="e">
        <f t="shared" si="58"/>
        <v>#REF!</v>
      </c>
      <c r="X78" s="241" t="e">
        <f t="shared" si="59"/>
        <v>#REF!</v>
      </c>
      <c r="Y78" s="278" t="e">
        <f t="shared" si="47"/>
        <v>#REF!</v>
      </c>
      <c r="Z78" s="279" t="e">
        <f t="shared" si="60"/>
        <v>#REF!</v>
      </c>
      <c r="AB78" s="250" t="e">
        <f t="shared" si="48"/>
        <v>#REF!</v>
      </c>
      <c r="AC78" s="247" t="e">
        <f t="shared" si="61"/>
        <v>#REF!</v>
      </c>
      <c r="AD78" s="247" t="e">
        <f t="shared" si="61"/>
        <v>#REF!</v>
      </c>
      <c r="AE78" s="247" t="e">
        <f t="shared" si="61"/>
        <v>#REF!</v>
      </c>
      <c r="AF78" s="247" t="e">
        <f t="shared" si="61"/>
        <v>#REF!</v>
      </c>
      <c r="AG78" s="247" t="e">
        <f t="shared" si="61"/>
        <v>#REF!</v>
      </c>
      <c r="AH78" s="247" t="e">
        <f t="shared" si="61"/>
        <v>#REF!</v>
      </c>
      <c r="AI78" s="247" t="e">
        <f t="shared" si="61"/>
        <v>#REF!</v>
      </c>
      <c r="AJ78" s="247" t="e">
        <f t="shared" si="61"/>
        <v>#REF!</v>
      </c>
      <c r="AK78" s="247" t="e">
        <f t="shared" si="61"/>
        <v>#REF!</v>
      </c>
      <c r="AL78" s="247" t="e">
        <f t="shared" si="61"/>
        <v>#REF!</v>
      </c>
      <c r="AM78" s="247" t="e">
        <f t="shared" si="61"/>
        <v>#REF!</v>
      </c>
      <c r="AN78" s="247" t="e">
        <f t="shared" si="61"/>
        <v>#REF!</v>
      </c>
      <c r="AO78" s="247" t="e">
        <f t="shared" si="61"/>
        <v>#REF!</v>
      </c>
      <c r="AP78" s="247" t="e">
        <f t="shared" si="61"/>
        <v>#REF!</v>
      </c>
      <c r="AQ78" s="247" t="e">
        <f t="shared" si="61"/>
        <v>#REF!</v>
      </c>
      <c r="AR78" s="247" t="e">
        <f t="shared" si="61"/>
        <v>#REF!</v>
      </c>
      <c r="AS78" s="247" t="e">
        <f t="shared" si="62"/>
        <v>#REF!</v>
      </c>
      <c r="AT78" s="247" t="e">
        <f t="shared" si="62"/>
        <v>#REF!</v>
      </c>
      <c r="AU78" s="247" t="e">
        <f t="shared" si="62"/>
        <v>#REF!</v>
      </c>
      <c r="AV78" s="247" t="e">
        <f t="shared" si="62"/>
        <v>#REF!</v>
      </c>
      <c r="AW78" s="247" t="e">
        <f t="shared" si="62"/>
        <v>#REF!</v>
      </c>
      <c r="AX78" s="247" t="e">
        <f t="shared" si="62"/>
        <v>#REF!</v>
      </c>
      <c r="AY78" s="247" t="e">
        <f t="shared" si="62"/>
        <v>#REF!</v>
      </c>
      <c r="AZ78" s="247" t="e">
        <f t="shared" si="62"/>
        <v>#REF!</v>
      </c>
      <c r="BA78" s="247" t="e">
        <f t="shared" si="62"/>
        <v>#REF!</v>
      </c>
      <c r="BB78" s="247" t="e">
        <f t="shared" si="62"/>
        <v>#REF!</v>
      </c>
      <c r="BC78" s="247" t="e">
        <f t="shared" si="62"/>
        <v>#REF!</v>
      </c>
      <c r="BD78" s="247" t="e">
        <f t="shared" si="62"/>
        <v>#REF!</v>
      </c>
      <c r="BE78" s="247" t="e">
        <f t="shared" si="62"/>
        <v>#REF!</v>
      </c>
      <c r="BF78" s="247" t="e">
        <f t="shared" si="62"/>
        <v>#REF!</v>
      </c>
      <c r="BG78" s="247" t="e">
        <f t="shared" si="62"/>
        <v>#REF!</v>
      </c>
      <c r="BH78" s="234" t="e">
        <f t="shared" si="50"/>
        <v>#REF!</v>
      </c>
      <c r="BI78" s="244" t="e">
        <f t="shared" si="51"/>
        <v>#REF!</v>
      </c>
    </row>
    <row r="79" spans="2:61" s="230" customFormat="1" hidden="1">
      <c r="B79" s="236" t="s">
        <v>316</v>
      </c>
      <c r="C79" s="237" t="e">
        <f>[1]Inputs!$A$23</f>
        <v>#REF!</v>
      </c>
      <c r="D79" s="269"/>
      <c r="E79" s="305" t="e">
        <f t="shared" si="52"/>
        <v>#REF!</v>
      </c>
      <c r="F79" s="306" t="e">
        <f>INDEX([1]Inputs!$A$16:$C$28,MATCH($C79,[1]Inputs!$A$16:$A$28,0),2)</f>
        <v>#REF!</v>
      </c>
      <c r="G79" s="307" t="e">
        <f>INDEX([1]Inputs!$A$16:$C$28,MATCH($C79,[1]Inputs!$A$16:$A$28,0),3)</f>
        <v>#REF!</v>
      </c>
      <c r="H79" s="308" t="e">
        <f t="shared" si="43"/>
        <v>#REF!</v>
      </c>
      <c r="I79" s="239">
        <v>1</v>
      </c>
      <c r="J79" s="274">
        <v>1</v>
      </c>
      <c r="K79" s="241" t="e">
        <f>IF(J79=0,0,_xlfn.CEILING.PRECISE(([1]Inputs!$F$1+IF(I79=0,0,-I79+1))/J79))</f>
        <v>#REF!</v>
      </c>
      <c r="L79" s="242"/>
      <c r="M79" s="243" t="e">
        <f t="shared" si="44"/>
        <v>#REF!</v>
      </c>
      <c r="N79" s="244" t="e">
        <f t="shared" si="45"/>
        <v>#REF!</v>
      </c>
      <c r="O79" s="245"/>
      <c r="P79" s="246" t="e">
        <f t="shared" si="53"/>
        <v>#REF!</v>
      </c>
      <c r="Q79" s="246" t="e">
        <f t="shared" si="54"/>
        <v>#REF!</v>
      </c>
      <c r="R79" s="246" t="e">
        <f t="shared" si="55"/>
        <v>#REF!</v>
      </c>
      <c r="S79" s="246" t="e">
        <f t="shared" si="56"/>
        <v>#REF!</v>
      </c>
      <c r="T79" s="246" t="e">
        <f t="shared" si="57"/>
        <v>#REF!</v>
      </c>
      <c r="U79" s="247" t="e">
        <f t="shared" si="46"/>
        <v>#REF!</v>
      </c>
      <c r="V79" s="229"/>
      <c r="W79" s="246" t="e">
        <f t="shared" si="58"/>
        <v>#REF!</v>
      </c>
      <c r="X79" s="241" t="e">
        <f t="shared" si="59"/>
        <v>#REF!</v>
      </c>
      <c r="Y79" s="278" t="e">
        <f t="shared" si="47"/>
        <v>#REF!</v>
      </c>
      <c r="Z79" s="279" t="e">
        <f t="shared" si="60"/>
        <v>#REF!</v>
      </c>
      <c r="AB79" s="250" t="e">
        <f t="shared" si="48"/>
        <v>#REF!</v>
      </c>
      <c r="AC79" s="247" t="e">
        <f t="shared" si="61"/>
        <v>#REF!</v>
      </c>
      <c r="AD79" s="247" t="e">
        <f t="shared" si="61"/>
        <v>#REF!</v>
      </c>
      <c r="AE79" s="247" t="e">
        <f t="shared" si="61"/>
        <v>#REF!</v>
      </c>
      <c r="AF79" s="247" t="e">
        <f t="shared" si="61"/>
        <v>#REF!</v>
      </c>
      <c r="AG79" s="247" t="e">
        <f t="shared" si="61"/>
        <v>#REF!</v>
      </c>
      <c r="AH79" s="247" t="e">
        <f t="shared" si="61"/>
        <v>#REF!</v>
      </c>
      <c r="AI79" s="247" t="e">
        <f t="shared" si="61"/>
        <v>#REF!</v>
      </c>
      <c r="AJ79" s="247" t="e">
        <f t="shared" si="61"/>
        <v>#REF!</v>
      </c>
      <c r="AK79" s="247" t="e">
        <f t="shared" si="61"/>
        <v>#REF!</v>
      </c>
      <c r="AL79" s="247" t="e">
        <f t="shared" si="61"/>
        <v>#REF!</v>
      </c>
      <c r="AM79" s="247" t="e">
        <f t="shared" si="61"/>
        <v>#REF!</v>
      </c>
      <c r="AN79" s="247" t="e">
        <f t="shared" si="61"/>
        <v>#REF!</v>
      </c>
      <c r="AO79" s="247" t="e">
        <f t="shared" si="61"/>
        <v>#REF!</v>
      </c>
      <c r="AP79" s="247" t="e">
        <f t="shared" si="61"/>
        <v>#REF!</v>
      </c>
      <c r="AQ79" s="247" t="e">
        <f t="shared" si="61"/>
        <v>#REF!</v>
      </c>
      <c r="AR79" s="247" t="e">
        <f t="shared" si="61"/>
        <v>#REF!</v>
      </c>
      <c r="AS79" s="247" t="e">
        <f t="shared" si="62"/>
        <v>#REF!</v>
      </c>
      <c r="AT79" s="247" t="e">
        <f t="shared" si="62"/>
        <v>#REF!</v>
      </c>
      <c r="AU79" s="247" t="e">
        <f t="shared" si="62"/>
        <v>#REF!</v>
      </c>
      <c r="AV79" s="247" t="e">
        <f t="shared" si="62"/>
        <v>#REF!</v>
      </c>
      <c r="AW79" s="247" t="e">
        <f t="shared" si="62"/>
        <v>#REF!</v>
      </c>
      <c r="AX79" s="247" t="e">
        <f t="shared" si="62"/>
        <v>#REF!</v>
      </c>
      <c r="AY79" s="247" t="e">
        <f t="shared" si="62"/>
        <v>#REF!</v>
      </c>
      <c r="AZ79" s="247" t="e">
        <f t="shared" si="62"/>
        <v>#REF!</v>
      </c>
      <c r="BA79" s="247" t="e">
        <f t="shared" si="62"/>
        <v>#REF!</v>
      </c>
      <c r="BB79" s="247" t="e">
        <f t="shared" si="62"/>
        <v>#REF!</v>
      </c>
      <c r="BC79" s="247" t="e">
        <f t="shared" si="62"/>
        <v>#REF!</v>
      </c>
      <c r="BD79" s="247" t="e">
        <f t="shared" si="62"/>
        <v>#REF!</v>
      </c>
      <c r="BE79" s="247" t="e">
        <f t="shared" si="62"/>
        <v>#REF!</v>
      </c>
      <c r="BF79" s="247" t="e">
        <f t="shared" si="62"/>
        <v>#REF!</v>
      </c>
      <c r="BG79" s="247" t="e">
        <f t="shared" si="62"/>
        <v>#REF!</v>
      </c>
      <c r="BH79" s="234" t="e">
        <f t="shared" si="50"/>
        <v>#REF!</v>
      </c>
      <c r="BI79" s="244" t="e">
        <f t="shared" si="51"/>
        <v>#REF!</v>
      </c>
    </row>
    <row r="80" spans="2:61" s="230" customFormat="1" hidden="1">
      <c r="B80" s="236" t="s">
        <v>316</v>
      </c>
      <c r="C80" s="237" t="e">
        <f>[1]Inputs!$A$24</f>
        <v>#REF!</v>
      </c>
      <c r="D80" s="269"/>
      <c r="E80" s="305" t="e">
        <f t="shared" si="52"/>
        <v>#REF!</v>
      </c>
      <c r="F80" s="306" t="e">
        <f>INDEX([1]Inputs!$A$16:$C$28,MATCH($C80,[1]Inputs!$A$16:$A$28,0),2)</f>
        <v>#REF!</v>
      </c>
      <c r="G80" s="307" t="e">
        <f>INDEX([1]Inputs!$A$16:$C$28,MATCH($C80,[1]Inputs!$A$16:$A$28,0),3)</f>
        <v>#REF!</v>
      </c>
      <c r="H80" s="308" t="e">
        <f t="shared" si="43"/>
        <v>#REF!</v>
      </c>
      <c r="I80" s="239">
        <v>1</v>
      </c>
      <c r="J80" s="274">
        <v>1</v>
      </c>
      <c r="K80" s="241" t="e">
        <f>IF(J80=0,0,_xlfn.CEILING.PRECISE(([1]Inputs!$F$1+IF(I80=0,0,-I80+1))/J80))</f>
        <v>#REF!</v>
      </c>
      <c r="L80" s="242"/>
      <c r="M80" s="243" t="e">
        <f t="shared" si="44"/>
        <v>#REF!</v>
      </c>
      <c r="N80" s="244" t="e">
        <f t="shared" si="45"/>
        <v>#REF!</v>
      </c>
      <c r="O80" s="245"/>
      <c r="P80" s="246" t="e">
        <f t="shared" si="53"/>
        <v>#REF!</v>
      </c>
      <c r="Q80" s="246" t="e">
        <f t="shared" si="54"/>
        <v>#REF!</v>
      </c>
      <c r="R80" s="246" t="e">
        <f t="shared" si="55"/>
        <v>#REF!</v>
      </c>
      <c r="S80" s="246" t="e">
        <f t="shared" si="56"/>
        <v>#REF!</v>
      </c>
      <c r="T80" s="246" t="e">
        <f t="shared" si="57"/>
        <v>#REF!</v>
      </c>
      <c r="U80" s="247" t="e">
        <f t="shared" si="46"/>
        <v>#REF!</v>
      </c>
      <c r="V80" s="229"/>
      <c r="W80" s="246" t="e">
        <f t="shared" si="58"/>
        <v>#REF!</v>
      </c>
      <c r="X80" s="241" t="e">
        <f t="shared" si="59"/>
        <v>#REF!</v>
      </c>
      <c r="Y80" s="278" t="e">
        <f t="shared" si="47"/>
        <v>#REF!</v>
      </c>
      <c r="Z80" s="279" t="e">
        <f t="shared" si="60"/>
        <v>#REF!</v>
      </c>
      <c r="AB80" s="250" t="e">
        <f t="shared" si="48"/>
        <v>#REF!</v>
      </c>
      <c r="AC80" s="247" t="e">
        <f t="shared" si="61"/>
        <v>#REF!</v>
      </c>
      <c r="AD80" s="247" t="e">
        <f t="shared" si="61"/>
        <v>#REF!</v>
      </c>
      <c r="AE80" s="247" t="e">
        <f t="shared" si="61"/>
        <v>#REF!</v>
      </c>
      <c r="AF80" s="247" t="e">
        <f t="shared" si="61"/>
        <v>#REF!</v>
      </c>
      <c r="AG80" s="247" t="e">
        <f t="shared" si="61"/>
        <v>#REF!</v>
      </c>
      <c r="AH80" s="247" t="e">
        <f t="shared" si="61"/>
        <v>#REF!</v>
      </c>
      <c r="AI80" s="247" t="e">
        <f t="shared" si="61"/>
        <v>#REF!</v>
      </c>
      <c r="AJ80" s="247" t="e">
        <f t="shared" si="61"/>
        <v>#REF!</v>
      </c>
      <c r="AK80" s="247" t="e">
        <f t="shared" si="61"/>
        <v>#REF!</v>
      </c>
      <c r="AL80" s="247" t="e">
        <f t="shared" si="61"/>
        <v>#REF!</v>
      </c>
      <c r="AM80" s="247" t="e">
        <f t="shared" si="61"/>
        <v>#REF!</v>
      </c>
      <c r="AN80" s="247" t="e">
        <f t="shared" si="61"/>
        <v>#REF!</v>
      </c>
      <c r="AO80" s="247" t="e">
        <f t="shared" si="61"/>
        <v>#REF!</v>
      </c>
      <c r="AP80" s="247" t="e">
        <f t="shared" si="61"/>
        <v>#REF!</v>
      </c>
      <c r="AQ80" s="247" t="e">
        <f t="shared" si="61"/>
        <v>#REF!</v>
      </c>
      <c r="AR80" s="247" t="e">
        <f t="shared" si="61"/>
        <v>#REF!</v>
      </c>
      <c r="AS80" s="247" t="e">
        <f t="shared" si="62"/>
        <v>#REF!</v>
      </c>
      <c r="AT80" s="247" t="e">
        <f t="shared" si="62"/>
        <v>#REF!</v>
      </c>
      <c r="AU80" s="247" t="e">
        <f t="shared" si="62"/>
        <v>#REF!</v>
      </c>
      <c r="AV80" s="247" t="e">
        <f t="shared" si="62"/>
        <v>#REF!</v>
      </c>
      <c r="AW80" s="247" t="e">
        <f t="shared" si="62"/>
        <v>#REF!</v>
      </c>
      <c r="AX80" s="247" t="e">
        <f t="shared" si="62"/>
        <v>#REF!</v>
      </c>
      <c r="AY80" s="247" t="e">
        <f t="shared" si="62"/>
        <v>#REF!</v>
      </c>
      <c r="AZ80" s="247" t="e">
        <f t="shared" si="62"/>
        <v>#REF!</v>
      </c>
      <c r="BA80" s="247" t="e">
        <f t="shared" si="62"/>
        <v>#REF!</v>
      </c>
      <c r="BB80" s="247" t="e">
        <f t="shared" si="62"/>
        <v>#REF!</v>
      </c>
      <c r="BC80" s="247" t="e">
        <f t="shared" si="62"/>
        <v>#REF!</v>
      </c>
      <c r="BD80" s="247" t="e">
        <f t="shared" si="62"/>
        <v>#REF!</v>
      </c>
      <c r="BE80" s="247" t="e">
        <f t="shared" si="62"/>
        <v>#REF!</v>
      </c>
      <c r="BF80" s="247" t="e">
        <f t="shared" si="62"/>
        <v>#REF!</v>
      </c>
      <c r="BG80" s="247" t="e">
        <f t="shared" si="62"/>
        <v>#REF!</v>
      </c>
      <c r="BH80" s="234" t="e">
        <f t="shared" si="50"/>
        <v>#REF!</v>
      </c>
      <c r="BI80" s="244" t="e">
        <f t="shared" si="51"/>
        <v>#REF!</v>
      </c>
    </row>
    <row r="81" spans="2:62" s="227" customFormat="1" hidden="1">
      <c r="B81" s="698" t="s">
        <v>344</v>
      </c>
      <c r="C81" s="699"/>
      <c r="D81" s="699"/>
      <c r="E81" s="699"/>
      <c r="F81" s="699"/>
      <c r="G81" s="699"/>
      <c r="H81" s="699"/>
      <c r="I81" s="699"/>
      <c r="J81" s="699"/>
      <c r="K81" s="699"/>
      <c r="L81" s="699"/>
      <c r="M81" s="699"/>
      <c r="N81" s="700"/>
      <c r="O81" s="226"/>
      <c r="P81" s="226"/>
      <c r="Q81" s="226"/>
      <c r="R81" s="226"/>
      <c r="T81" s="228"/>
      <c r="U81" s="254"/>
      <c r="V81" s="229"/>
      <c r="W81" s="286"/>
      <c r="X81" s="286"/>
      <c r="Y81" s="226"/>
      <c r="Z81" s="281"/>
      <c r="AB81" s="250"/>
      <c r="AC81" s="232"/>
      <c r="AD81" s="232"/>
      <c r="AE81" s="232"/>
      <c r="AF81" s="232"/>
      <c r="AG81" s="232"/>
      <c r="AH81" s="232"/>
      <c r="AI81" s="232"/>
      <c r="AJ81" s="232"/>
      <c r="AK81" s="232"/>
      <c r="AL81" s="232"/>
      <c r="AM81" s="232"/>
      <c r="AN81" s="232"/>
      <c r="AO81" s="232"/>
      <c r="AP81" s="232"/>
      <c r="AQ81" s="232"/>
      <c r="AR81" s="232"/>
      <c r="AS81" s="232"/>
      <c r="AT81" s="232"/>
      <c r="AU81" s="232"/>
      <c r="AV81" s="232"/>
      <c r="AW81" s="232"/>
      <c r="AX81" s="232"/>
      <c r="AY81" s="232"/>
      <c r="AZ81" s="232"/>
      <c r="BA81" s="232"/>
      <c r="BB81" s="232"/>
      <c r="BC81" s="232"/>
      <c r="BD81" s="232"/>
      <c r="BE81" s="232"/>
      <c r="BF81" s="232"/>
      <c r="BG81" s="233"/>
      <c r="BH81" s="234"/>
      <c r="BI81" s="244"/>
    </row>
    <row r="82" spans="2:62" s="227" customFormat="1" hidden="1">
      <c r="B82" s="236" t="s">
        <v>344</v>
      </c>
      <c r="C82" s="283" t="s">
        <v>339</v>
      </c>
      <c r="D82" s="688" t="s">
        <v>345</v>
      </c>
      <c r="E82" s="688"/>
      <c r="F82" s="688"/>
      <c r="G82" s="689"/>
      <c r="H82" s="308" t="e">
        <f>'[1]MIT Maintenance'!$K$68</f>
        <v>#REF!</v>
      </c>
      <c r="I82" s="239">
        <v>1</v>
      </c>
      <c r="J82" s="240">
        <v>1</v>
      </c>
      <c r="K82" s="241" t="e">
        <f>IF(J82=0,0,_xlfn.CEILING.PRECISE(([1]Inputs!$F$1+IF(I82=0,0,-I82+1))/J82))</f>
        <v>#REF!</v>
      </c>
      <c r="L82" s="242">
        <v>0</v>
      </c>
      <c r="M82" s="243" t="e">
        <f>H82*K82</f>
        <v>#REF!</v>
      </c>
      <c r="N82" s="244" t="e">
        <f>U82</f>
        <v>#REF!</v>
      </c>
      <c r="O82" s="226"/>
      <c r="P82" s="246" t="e">
        <f>((1+E_rate)*(1+L82))</f>
        <v>#REF!</v>
      </c>
      <c r="Q82" s="246" t="e">
        <f>$P82/(1+D_rate)</f>
        <v>#REF!</v>
      </c>
      <c r="R82" s="246" t="e">
        <f>($P82/(1+D_rate))^J82</f>
        <v>#REF!</v>
      </c>
      <c r="S82" s="246" t="e">
        <f>IF(R82=1,$K82,(1-R82^$K82)/(1-R82))</f>
        <v>#REF!</v>
      </c>
      <c r="T82" s="246" t="e">
        <f>Q82^I82</f>
        <v>#REF!</v>
      </c>
      <c r="U82" s="247" t="e">
        <f>IF(S82&gt;0,$H82*S82*T82,)</f>
        <v>#REF!</v>
      </c>
      <c r="V82" s="229"/>
      <c r="W82" s="226"/>
      <c r="X82" s="226"/>
      <c r="Y82" s="226"/>
      <c r="Z82" s="226"/>
      <c r="AB82" s="250" t="str">
        <f>B82</f>
        <v>Maintenance</v>
      </c>
      <c r="AC82" s="247" t="e">
        <f t="shared" ref="AC82:AR84" si="63">IF(OR(AC$18&gt;Life_Cycle_Term,AC$18&lt;$I82,$J82=0),0,(IF(OR(MOD(AC$18-$I82+1,$J82)=1,$J82=1),$H82*($P82^AC$18),0)))</f>
        <v>#REF!</v>
      </c>
      <c r="AD82" s="247" t="e">
        <f t="shared" si="63"/>
        <v>#REF!</v>
      </c>
      <c r="AE82" s="247" t="e">
        <f t="shared" si="63"/>
        <v>#REF!</v>
      </c>
      <c r="AF82" s="247" t="e">
        <f t="shared" si="63"/>
        <v>#REF!</v>
      </c>
      <c r="AG82" s="247" t="e">
        <f t="shared" si="63"/>
        <v>#REF!</v>
      </c>
      <c r="AH82" s="247" t="e">
        <f t="shared" si="63"/>
        <v>#REF!</v>
      </c>
      <c r="AI82" s="247" t="e">
        <f t="shared" si="63"/>
        <v>#REF!</v>
      </c>
      <c r="AJ82" s="247" t="e">
        <f t="shared" si="63"/>
        <v>#REF!</v>
      </c>
      <c r="AK82" s="247" t="e">
        <f t="shared" si="63"/>
        <v>#REF!</v>
      </c>
      <c r="AL82" s="247" t="e">
        <f t="shared" si="63"/>
        <v>#REF!</v>
      </c>
      <c r="AM82" s="247" t="e">
        <f t="shared" si="63"/>
        <v>#REF!</v>
      </c>
      <c r="AN82" s="247" t="e">
        <f t="shared" si="63"/>
        <v>#REF!</v>
      </c>
      <c r="AO82" s="247" t="e">
        <f t="shared" si="63"/>
        <v>#REF!</v>
      </c>
      <c r="AP82" s="247" t="e">
        <f t="shared" si="63"/>
        <v>#REF!</v>
      </c>
      <c r="AQ82" s="247" t="e">
        <f t="shared" si="63"/>
        <v>#REF!</v>
      </c>
      <c r="AR82" s="247" t="e">
        <f t="shared" si="63"/>
        <v>#REF!</v>
      </c>
      <c r="AS82" s="247" t="e">
        <f t="shared" ref="AS82:BG84" si="64">IF(OR(AS$18&gt;Life_Cycle_Term,AS$18&lt;$I82,$J82=0),0,(IF(OR(MOD(AS$18-$I82+1,$J82)=1,$J82=1),$H82*($P82^AS$18),0)))</f>
        <v>#REF!</v>
      </c>
      <c r="AT82" s="247" t="e">
        <f t="shared" si="64"/>
        <v>#REF!</v>
      </c>
      <c r="AU82" s="247" t="e">
        <f t="shared" si="64"/>
        <v>#REF!</v>
      </c>
      <c r="AV82" s="247" t="e">
        <f t="shared" si="64"/>
        <v>#REF!</v>
      </c>
      <c r="AW82" s="247" t="e">
        <f t="shared" si="64"/>
        <v>#REF!</v>
      </c>
      <c r="AX82" s="247" t="e">
        <f t="shared" si="64"/>
        <v>#REF!</v>
      </c>
      <c r="AY82" s="247" t="e">
        <f t="shared" si="64"/>
        <v>#REF!</v>
      </c>
      <c r="AZ82" s="247" t="e">
        <f t="shared" si="64"/>
        <v>#REF!</v>
      </c>
      <c r="BA82" s="247" t="e">
        <f t="shared" si="64"/>
        <v>#REF!</v>
      </c>
      <c r="BB82" s="247" t="e">
        <f t="shared" si="64"/>
        <v>#REF!</v>
      </c>
      <c r="BC82" s="247" t="e">
        <f t="shared" si="64"/>
        <v>#REF!</v>
      </c>
      <c r="BD82" s="247" t="e">
        <f t="shared" si="64"/>
        <v>#REF!</v>
      </c>
      <c r="BE82" s="247" t="e">
        <f t="shared" si="64"/>
        <v>#REF!</v>
      </c>
      <c r="BF82" s="247" t="e">
        <f t="shared" si="64"/>
        <v>#REF!</v>
      </c>
      <c r="BG82" s="247" t="e">
        <f t="shared" si="64"/>
        <v>#REF!</v>
      </c>
      <c r="BH82" s="234" t="e">
        <f>IF(H82=0,K82,COUNTIF(AC82:BG82,"&lt;&gt;0"))</f>
        <v>#REF!</v>
      </c>
      <c r="BI82" s="244" t="e">
        <f>SUM(AC82:BG82)</f>
        <v>#REF!</v>
      </c>
    </row>
    <row r="83" spans="2:62" s="227" customFormat="1" hidden="1">
      <c r="B83" s="236" t="s">
        <v>344</v>
      </c>
      <c r="C83" s="283" t="s">
        <v>340</v>
      </c>
      <c r="D83" s="688" t="s">
        <v>346</v>
      </c>
      <c r="E83" s="688"/>
      <c r="F83" s="688"/>
      <c r="G83" s="689"/>
      <c r="H83" s="238"/>
      <c r="I83" s="239"/>
      <c r="J83" s="240"/>
      <c r="K83" s="241">
        <f>IF(J83=0,0,_xlfn.CEILING.PRECISE(([1]Inputs!$F$1+IF(I83=0,0,-I83+1))/J83))</f>
        <v>0</v>
      </c>
      <c r="L83" s="242">
        <v>0</v>
      </c>
      <c r="M83" s="243">
        <f>H83*K83</f>
        <v>0</v>
      </c>
      <c r="N83" s="244" t="e">
        <f>U83</f>
        <v>#REF!</v>
      </c>
      <c r="O83" s="226"/>
      <c r="P83" s="246" t="e">
        <f>((1+E_rate)*(1+L83))</f>
        <v>#REF!</v>
      </c>
      <c r="Q83" s="246" t="e">
        <f>$P83/(1+D_rate)</f>
        <v>#REF!</v>
      </c>
      <c r="R83" s="246" t="e">
        <f>($P83/(1+D_rate))^J83</f>
        <v>#REF!</v>
      </c>
      <c r="S83" s="246" t="e">
        <f>IF(R83=1,$K83,(1-R83^$K83)/(1-R83))</f>
        <v>#REF!</v>
      </c>
      <c r="T83" s="246" t="e">
        <f>Q83^I83</f>
        <v>#REF!</v>
      </c>
      <c r="U83" s="247" t="e">
        <f>IF(S83&gt;0,$H83*S83*T83,)</f>
        <v>#REF!</v>
      </c>
      <c r="V83" s="229"/>
      <c r="W83" s="226"/>
      <c r="X83" s="226"/>
      <c r="Y83" s="226"/>
      <c r="Z83" s="226"/>
      <c r="AB83" s="250" t="str">
        <f>B83</f>
        <v>Maintenance</v>
      </c>
      <c r="AC83" s="247" t="e">
        <f t="shared" si="63"/>
        <v>#REF!</v>
      </c>
      <c r="AD83" s="247" t="e">
        <f t="shared" si="63"/>
        <v>#REF!</v>
      </c>
      <c r="AE83" s="247" t="e">
        <f t="shared" si="63"/>
        <v>#REF!</v>
      </c>
      <c r="AF83" s="247" t="e">
        <f t="shared" si="63"/>
        <v>#REF!</v>
      </c>
      <c r="AG83" s="247" t="e">
        <f t="shared" si="63"/>
        <v>#REF!</v>
      </c>
      <c r="AH83" s="247" t="e">
        <f t="shared" si="63"/>
        <v>#REF!</v>
      </c>
      <c r="AI83" s="247" t="e">
        <f t="shared" si="63"/>
        <v>#REF!</v>
      </c>
      <c r="AJ83" s="247" t="e">
        <f t="shared" si="63"/>
        <v>#REF!</v>
      </c>
      <c r="AK83" s="247" t="e">
        <f t="shared" si="63"/>
        <v>#REF!</v>
      </c>
      <c r="AL83" s="247" t="e">
        <f t="shared" si="63"/>
        <v>#REF!</v>
      </c>
      <c r="AM83" s="247" t="e">
        <f t="shared" si="63"/>
        <v>#REF!</v>
      </c>
      <c r="AN83" s="247" t="e">
        <f t="shared" si="63"/>
        <v>#REF!</v>
      </c>
      <c r="AO83" s="247" t="e">
        <f t="shared" si="63"/>
        <v>#REF!</v>
      </c>
      <c r="AP83" s="247" t="e">
        <f t="shared" si="63"/>
        <v>#REF!</v>
      </c>
      <c r="AQ83" s="247" t="e">
        <f t="shared" si="63"/>
        <v>#REF!</v>
      </c>
      <c r="AR83" s="247" t="e">
        <f t="shared" si="63"/>
        <v>#REF!</v>
      </c>
      <c r="AS83" s="247" t="e">
        <f t="shared" si="64"/>
        <v>#REF!</v>
      </c>
      <c r="AT83" s="247" t="e">
        <f t="shared" si="64"/>
        <v>#REF!</v>
      </c>
      <c r="AU83" s="247" t="e">
        <f t="shared" si="64"/>
        <v>#REF!</v>
      </c>
      <c r="AV83" s="247" t="e">
        <f t="shared" si="64"/>
        <v>#REF!</v>
      </c>
      <c r="AW83" s="247" t="e">
        <f t="shared" si="64"/>
        <v>#REF!</v>
      </c>
      <c r="AX83" s="247" t="e">
        <f t="shared" si="64"/>
        <v>#REF!</v>
      </c>
      <c r="AY83" s="247" t="e">
        <f t="shared" si="64"/>
        <v>#REF!</v>
      </c>
      <c r="AZ83" s="247" t="e">
        <f t="shared" si="64"/>
        <v>#REF!</v>
      </c>
      <c r="BA83" s="247" t="e">
        <f t="shared" si="64"/>
        <v>#REF!</v>
      </c>
      <c r="BB83" s="247" t="e">
        <f t="shared" si="64"/>
        <v>#REF!</v>
      </c>
      <c r="BC83" s="247" t="e">
        <f t="shared" si="64"/>
        <v>#REF!</v>
      </c>
      <c r="BD83" s="247" t="e">
        <f t="shared" si="64"/>
        <v>#REF!</v>
      </c>
      <c r="BE83" s="247" t="e">
        <f t="shared" si="64"/>
        <v>#REF!</v>
      </c>
      <c r="BF83" s="247" t="e">
        <f t="shared" si="64"/>
        <v>#REF!</v>
      </c>
      <c r="BG83" s="247" t="e">
        <f t="shared" si="64"/>
        <v>#REF!</v>
      </c>
      <c r="BH83" s="234">
        <f>IF(H83=0,K83,COUNTIF(AC83:BG83,"&lt;&gt;0"))</f>
        <v>0</v>
      </c>
      <c r="BI83" s="244" t="e">
        <f>SUM(AC83:BG83)</f>
        <v>#REF!</v>
      </c>
    </row>
    <row r="84" spans="2:62" s="227" customFormat="1" ht="16.5" hidden="1" thickBot="1">
      <c r="B84" s="309" t="s">
        <v>344</v>
      </c>
      <c r="C84" s="288" t="s">
        <v>342</v>
      </c>
      <c r="D84" s="708" t="s">
        <v>347</v>
      </c>
      <c r="E84" s="708"/>
      <c r="F84" s="708"/>
      <c r="G84" s="709"/>
      <c r="H84" s="310"/>
      <c r="I84" s="311"/>
      <c r="J84" s="312"/>
      <c r="K84" s="241">
        <f>IF(J84=0,0,_xlfn.CEILING.PRECISE(([1]Inputs!$F$1+IF(I84=0,0,-I84+1))/J84))</f>
        <v>0</v>
      </c>
      <c r="L84" s="313">
        <v>0</v>
      </c>
      <c r="M84" s="243">
        <f>H84*K84</f>
        <v>0</v>
      </c>
      <c r="N84" s="244" t="e">
        <f>U84</f>
        <v>#REF!</v>
      </c>
      <c r="O84" s="226"/>
      <c r="P84" s="246" t="e">
        <f>((1+E_rate)*(1+L84))</f>
        <v>#REF!</v>
      </c>
      <c r="Q84" s="246" t="e">
        <f>$P84/(1+D_rate)</f>
        <v>#REF!</v>
      </c>
      <c r="R84" s="246" t="e">
        <f>($P84/(1+D_rate))^J84</f>
        <v>#REF!</v>
      </c>
      <c r="S84" s="246" t="e">
        <f>IF(R84=1,$K84,(1-R84^$K84)/(1-R84))</f>
        <v>#REF!</v>
      </c>
      <c r="T84" s="246" t="e">
        <f>Q84^I84</f>
        <v>#REF!</v>
      </c>
      <c r="U84" s="247" t="e">
        <f>IF(S84&gt;0,$H84*S84*T84,)</f>
        <v>#REF!</v>
      </c>
      <c r="V84" s="229"/>
      <c r="W84" s="226"/>
      <c r="X84" s="226"/>
      <c r="Y84" s="226"/>
      <c r="Z84" s="226"/>
      <c r="AB84" s="250" t="str">
        <f>B84</f>
        <v>Maintenance</v>
      </c>
      <c r="AC84" s="247" t="e">
        <f t="shared" si="63"/>
        <v>#REF!</v>
      </c>
      <c r="AD84" s="247" t="e">
        <f t="shared" si="63"/>
        <v>#REF!</v>
      </c>
      <c r="AE84" s="247" t="e">
        <f t="shared" si="63"/>
        <v>#REF!</v>
      </c>
      <c r="AF84" s="247" t="e">
        <f t="shared" si="63"/>
        <v>#REF!</v>
      </c>
      <c r="AG84" s="247" t="e">
        <f t="shared" si="63"/>
        <v>#REF!</v>
      </c>
      <c r="AH84" s="247" t="e">
        <f t="shared" si="63"/>
        <v>#REF!</v>
      </c>
      <c r="AI84" s="247" t="e">
        <f t="shared" si="63"/>
        <v>#REF!</v>
      </c>
      <c r="AJ84" s="247" t="e">
        <f t="shared" si="63"/>
        <v>#REF!</v>
      </c>
      <c r="AK84" s="247" t="e">
        <f t="shared" si="63"/>
        <v>#REF!</v>
      </c>
      <c r="AL84" s="247" t="e">
        <f t="shared" si="63"/>
        <v>#REF!</v>
      </c>
      <c r="AM84" s="247" t="e">
        <f t="shared" si="63"/>
        <v>#REF!</v>
      </c>
      <c r="AN84" s="247" t="e">
        <f t="shared" si="63"/>
        <v>#REF!</v>
      </c>
      <c r="AO84" s="247" t="e">
        <f t="shared" si="63"/>
        <v>#REF!</v>
      </c>
      <c r="AP84" s="247" t="e">
        <f t="shared" si="63"/>
        <v>#REF!</v>
      </c>
      <c r="AQ84" s="247" t="e">
        <f t="shared" si="63"/>
        <v>#REF!</v>
      </c>
      <c r="AR84" s="247" t="e">
        <f t="shared" si="63"/>
        <v>#REF!</v>
      </c>
      <c r="AS84" s="247" t="e">
        <f t="shared" si="64"/>
        <v>#REF!</v>
      </c>
      <c r="AT84" s="247" t="e">
        <f t="shared" si="64"/>
        <v>#REF!</v>
      </c>
      <c r="AU84" s="247" t="e">
        <f t="shared" si="64"/>
        <v>#REF!</v>
      </c>
      <c r="AV84" s="247" t="e">
        <f t="shared" si="64"/>
        <v>#REF!</v>
      </c>
      <c r="AW84" s="247" t="e">
        <f t="shared" si="64"/>
        <v>#REF!</v>
      </c>
      <c r="AX84" s="247" t="e">
        <f t="shared" si="64"/>
        <v>#REF!</v>
      </c>
      <c r="AY84" s="247" t="e">
        <f t="shared" si="64"/>
        <v>#REF!</v>
      </c>
      <c r="AZ84" s="247" t="e">
        <f t="shared" si="64"/>
        <v>#REF!</v>
      </c>
      <c r="BA84" s="247" t="e">
        <f t="shared" si="64"/>
        <v>#REF!</v>
      </c>
      <c r="BB84" s="247" t="e">
        <f t="shared" si="64"/>
        <v>#REF!</v>
      </c>
      <c r="BC84" s="247" t="e">
        <f t="shared" si="64"/>
        <v>#REF!</v>
      </c>
      <c r="BD84" s="247" t="e">
        <f t="shared" si="64"/>
        <v>#REF!</v>
      </c>
      <c r="BE84" s="247" t="e">
        <f t="shared" si="64"/>
        <v>#REF!</v>
      </c>
      <c r="BF84" s="247" t="e">
        <f t="shared" si="64"/>
        <v>#REF!</v>
      </c>
      <c r="BG84" s="247" t="e">
        <f t="shared" si="64"/>
        <v>#REF!</v>
      </c>
      <c r="BH84" s="234">
        <f>IF(H84=0,K84,COUNTIF(AC84:BG84,"&lt;&gt;0"))</f>
        <v>0</v>
      </c>
      <c r="BI84" s="244" t="e">
        <f>SUM(AC84:BG84)</f>
        <v>#REF!</v>
      </c>
    </row>
    <row r="85" spans="2:62" ht="16.5" hidden="1" thickBot="1">
      <c r="B85" s="710" t="s">
        <v>317</v>
      </c>
      <c r="C85" s="711"/>
      <c r="D85" s="711"/>
      <c r="E85" s="711"/>
      <c r="F85" s="711"/>
      <c r="G85" s="711"/>
      <c r="H85" s="711"/>
      <c r="I85" s="711"/>
      <c r="J85" s="711"/>
      <c r="K85" s="711"/>
      <c r="L85" s="711"/>
      <c r="M85" s="711"/>
      <c r="N85" s="712"/>
      <c r="O85" s="153"/>
      <c r="P85" s="89"/>
      <c r="Q85" s="89"/>
      <c r="R85" s="159"/>
      <c r="S85" s="160"/>
      <c r="T85" s="160"/>
      <c r="U85" s="160"/>
      <c r="AB85" s="713" t="s">
        <v>52</v>
      </c>
      <c r="AC85" s="713"/>
      <c r="AD85" s="713"/>
      <c r="AE85" s="713"/>
      <c r="AF85" s="713"/>
      <c r="AG85" s="713"/>
      <c r="AH85" s="713"/>
      <c r="AI85" s="713"/>
      <c r="AJ85" s="713"/>
      <c r="AK85" s="713"/>
      <c r="AL85" s="713"/>
      <c r="AM85" s="713"/>
      <c r="AN85" s="713"/>
      <c r="AO85" s="713"/>
      <c r="AP85" s="713"/>
      <c r="AQ85" s="713"/>
      <c r="AR85" s="713"/>
      <c r="AS85" s="713"/>
      <c r="AT85" s="713"/>
      <c r="AU85" s="713"/>
      <c r="AV85" s="713"/>
      <c r="AW85" s="713"/>
      <c r="AX85" s="713"/>
      <c r="AY85" s="713"/>
      <c r="AZ85" s="713"/>
      <c r="BA85" s="713"/>
      <c r="BB85" s="713"/>
      <c r="BC85" s="713"/>
      <c r="BD85" s="713"/>
      <c r="BE85" s="713"/>
      <c r="BF85" s="713"/>
      <c r="BG85" s="713"/>
      <c r="BH85" s="713"/>
      <c r="BI85" s="713"/>
    </row>
    <row r="86" spans="2:62" hidden="1">
      <c r="B86" s="202"/>
      <c r="C86" s="148"/>
      <c r="D86" s="148"/>
      <c r="E86" s="148"/>
      <c r="F86" s="148"/>
      <c r="G86" s="148"/>
      <c r="H86" s="148"/>
      <c r="I86" s="148"/>
      <c r="J86" s="148"/>
      <c r="K86" s="738" t="s">
        <v>356</v>
      </c>
      <c r="L86" s="738"/>
      <c r="M86" s="738"/>
      <c r="N86" s="203">
        <f>H69+H67+H65</f>
        <v>0</v>
      </c>
      <c r="O86" s="89"/>
      <c r="P86" s="89"/>
      <c r="Q86" s="89"/>
      <c r="R86" s="159"/>
      <c r="S86" s="160"/>
      <c r="T86" s="160"/>
      <c r="U86" s="160"/>
      <c r="BH86" s="68"/>
      <c r="BI86" s="68"/>
    </row>
    <row r="87" spans="2:62" hidden="1">
      <c r="B87" s="146"/>
      <c r="C87" s="147"/>
      <c r="D87" s="147"/>
      <c r="E87" s="147"/>
      <c r="F87" s="147"/>
      <c r="G87" s="191"/>
      <c r="H87" s="192"/>
      <c r="I87" s="147"/>
      <c r="J87" s="147"/>
      <c r="K87" s="739" t="s">
        <v>357</v>
      </c>
      <c r="L87" s="739"/>
      <c r="M87" s="739"/>
      <c r="N87" s="204">
        <f>SUM(N61)</f>
        <v>0</v>
      </c>
      <c r="O87" s="89"/>
      <c r="P87" s="89"/>
      <c r="Q87" s="89"/>
      <c r="R87" s="159"/>
      <c r="S87" s="160"/>
      <c r="T87" s="160"/>
      <c r="U87" s="160"/>
      <c r="BH87" s="68"/>
      <c r="BI87" s="68"/>
    </row>
    <row r="88" spans="2:62" hidden="1">
      <c r="B88" s="161"/>
      <c r="C88" s="162"/>
      <c r="D88" s="162"/>
      <c r="E88" s="147"/>
      <c r="F88" s="147"/>
      <c r="G88" s="191"/>
      <c r="H88" s="192"/>
      <c r="I88" s="162"/>
      <c r="J88" s="162"/>
      <c r="K88" s="740" t="s">
        <v>358</v>
      </c>
      <c r="L88" s="740"/>
      <c r="M88" s="740"/>
      <c r="N88" s="204">
        <f>SUM(N61+N63+N64)</f>
        <v>0</v>
      </c>
      <c r="O88" s="163"/>
      <c r="BH88" s="68"/>
      <c r="BI88" s="68"/>
    </row>
    <row r="89" spans="2:62" ht="16.5" hidden="1" thickBot="1">
      <c r="B89" s="149"/>
      <c r="C89" s="150"/>
      <c r="D89" s="150"/>
      <c r="E89" s="150"/>
      <c r="F89" s="150"/>
      <c r="G89" s="150"/>
      <c r="H89" s="151"/>
      <c r="I89" s="151"/>
      <c r="J89" s="151"/>
      <c r="K89" s="725" t="s">
        <v>319</v>
      </c>
      <c r="L89" s="725"/>
      <c r="M89" s="725"/>
      <c r="N89" s="205">
        <f>SUM(N61:N69)</f>
        <v>0</v>
      </c>
      <c r="BH89" s="68"/>
      <c r="BI89" s="68"/>
    </row>
    <row r="90" spans="2:62" s="89" customFormat="1" ht="16.5" hidden="1" thickBot="1">
      <c r="B90" s="97"/>
      <c r="C90" s="97"/>
      <c r="D90" s="97"/>
      <c r="E90" s="97"/>
      <c r="F90" s="97"/>
      <c r="G90" s="97"/>
      <c r="K90" s="97"/>
      <c r="L90" s="97"/>
      <c r="M90" s="199"/>
      <c r="N90" s="195"/>
      <c r="T90" s="200"/>
      <c r="U90" s="200"/>
      <c r="V90" s="201"/>
      <c r="W90" s="88"/>
      <c r="X90" s="88"/>
    </row>
    <row r="91" spans="2:62" s="226" customFormat="1" hidden="1">
      <c r="B91" s="726" t="s">
        <v>285</v>
      </c>
      <c r="C91" s="727"/>
      <c r="D91" s="728">
        <f>N87</f>
        <v>0</v>
      </c>
      <c r="E91" s="729"/>
      <c r="F91" s="349"/>
      <c r="G91" s="730" t="s">
        <v>362</v>
      </c>
      <c r="H91" s="731"/>
      <c r="I91" s="350">
        <f>$N$45-$N86</f>
        <v>0</v>
      </c>
      <c r="J91" s="349"/>
      <c r="K91" s="351"/>
      <c r="L91" s="351"/>
      <c r="M91" s="351"/>
      <c r="N91" s="352"/>
    </row>
    <row r="92" spans="2:62" s="227" customFormat="1" hidden="1">
      <c r="B92" s="732" t="s">
        <v>287</v>
      </c>
      <c r="C92" s="733"/>
      <c r="D92" s="734">
        <f>SUM(N63:N64)*-1</f>
        <v>0</v>
      </c>
      <c r="E92" s="735"/>
      <c r="F92" s="349"/>
      <c r="G92" s="716" t="s">
        <v>293</v>
      </c>
      <c r="H92" s="353" t="s">
        <v>325</v>
      </c>
      <c r="I92" s="354" t="str">
        <f>IF(D91&lt;=0,"∞",(D91+D94)/D91)</f>
        <v>∞</v>
      </c>
      <c r="J92" s="355"/>
      <c r="T92" s="228"/>
      <c r="U92" s="228"/>
      <c r="V92" s="229"/>
      <c r="W92" s="286"/>
      <c r="X92" s="286"/>
      <c r="Y92" s="226"/>
      <c r="Z92" s="226"/>
      <c r="AA92" s="226"/>
      <c r="AB92" s="226"/>
      <c r="AC92" s="226"/>
      <c r="AD92" s="226"/>
      <c r="AE92" s="226"/>
      <c r="AF92" s="226"/>
      <c r="AG92" s="226"/>
      <c r="AH92" s="226"/>
      <c r="AI92" s="226"/>
      <c r="AJ92" s="226"/>
      <c r="AK92" s="226"/>
      <c r="AL92" s="226"/>
      <c r="AM92" s="226"/>
      <c r="AN92" s="226"/>
      <c r="AO92" s="226"/>
      <c r="AP92" s="226"/>
      <c r="AQ92" s="226"/>
      <c r="AR92" s="226"/>
      <c r="AS92" s="226"/>
      <c r="AT92" s="226"/>
      <c r="AU92" s="226"/>
      <c r="AV92" s="226"/>
      <c r="AW92" s="226"/>
      <c r="AX92" s="226"/>
      <c r="AY92" s="226"/>
      <c r="AZ92" s="226"/>
      <c r="BA92" s="226"/>
      <c r="BB92" s="226"/>
      <c r="BC92" s="226"/>
      <c r="BJ92" s="226"/>
    </row>
    <row r="93" spans="2:62" s="226" customFormat="1" hidden="1">
      <c r="B93" s="732" t="s">
        <v>290</v>
      </c>
      <c r="C93" s="733"/>
      <c r="D93" s="736">
        <f>N88</f>
        <v>0</v>
      </c>
      <c r="E93" s="737"/>
      <c r="F93" s="349"/>
      <c r="G93" s="716"/>
      <c r="H93" s="353" t="s">
        <v>326</v>
      </c>
      <c r="I93" s="354" t="str">
        <f>IF(D93&lt;=0,"∞",(D93+D95)/D93)</f>
        <v>∞</v>
      </c>
      <c r="J93" s="356"/>
      <c r="K93" s="356"/>
      <c r="L93" s="356"/>
      <c r="M93" s="357"/>
      <c r="N93" s="358"/>
      <c r="T93" s="359"/>
      <c r="U93" s="359"/>
      <c r="V93" s="360"/>
      <c r="W93" s="286"/>
      <c r="X93" s="286"/>
      <c r="BH93" s="286"/>
      <c r="BI93" s="286"/>
    </row>
    <row r="94" spans="2:62" s="226" customFormat="1" hidden="1">
      <c r="B94" s="716" t="s">
        <v>327</v>
      </c>
      <c r="C94" s="353" t="s">
        <v>325</v>
      </c>
      <c r="D94" s="718">
        <f>D95-D92</f>
        <v>0</v>
      </c>
      <c r="E94" s="719"/>
      <c r="F94" s="349"/>
      <c r="G94" s="716" t="s">
        <v>294</v>
      </c>
      <c r="H94" s="353" t="s">
        <v>325</v>
      </c>
      <c r="I94" s="361" t="str">
        <f>IF(D91&lt;=0,"0",IF(I91&lt;=0,"∞",D91/I91))</f>
        <v>0</v>
      </c>
      <c r="J94" s="358"/>
      <c r="K94" s="358"/>
      <c r="L94" s="362"/>
      <c r="M94" s="362"/>
      <c r="N94" s="362"/>
      <c r="P94" s="280"/>
      <c r="Q94" s="280"/>
      <c r="R94" s="280"/>
      <c r="S94" s="280"/>
      <c r="T94" s="363"/>
      <c r="U94" s="364"/>
      <c r="V94" s="360"/>
      <c r="W94" s="280"/>
      <c r="X94" s="280"/>
      <c r="Y94" s="365"/>
      <c r="Z94" s="365"/>
      <c r="AB94" s="366"/>
      <c r="AC94" s="366"/>
      <c r="AD94" s="367"/>
      <c r="AE94" s="367"/>
      <c r="AF94" s="367"/>
      <c r="AG94" s="367"/>
      <c r="AH94" s="367"/>
      <c r="AI94" s="367"/>
      <c r="AJ94" s="367"/>
      <c r="AK94" s="367"/>
      <c r="AL94" s="367"/>
      <c r="AM94" s="367"/>
      <c r="AN94" s="367"/>
      <c r="AO94" s="367"/>
      <c r="AP94" s="367"/>
      <c r="AQ94" s="367"/>
      <c r="AR94" s="367"/>
      <c r="AS94" s="367"/>
      <c r="AT94" s="367"/>
      <c r="AU94" s="367"/>
      <c r="AV94" s="367"/>
      <c r="AW94" s="367"/>
      <c r="AX94" s="367"/>
      <c r="AY94" s="367"/>
      <c r="AZ94" s="367"/>
      <c r="BA94" s="367"/>
      <c r="BB94" s="367"/>
      <c r="BC94" s="367"/>
      <c r="BD94" s="367"/>
      <c r="BE94" s="367"/>
      <c r="BF94" s="367"/>
      <c r="BG94" s="367"/>
      <c r="BH94" s="286"/>
      <c r="BI94" s="286"/>
    </row>
    <row r="95" spans="2:62" s="226" customFormat="1" ht="16.5" hidden="1" thickBot="1">
      <c r="B95" s="717"/>
      <c r="C95" s="368" t="s">
        <v>326</v>
      </c>
      <c r="D95" s="720">
        <f>$N$47-$N89</f>
        <v>0</v>
      </c>
      <c r="E95" s="721"/>
      <c r="F95" s="349"/>
      <c r="G95" s="717"/>
      <c r="H95" s="368" t="s">
        <v>326</v>
      </c>
      <c r="I95" s="369" t="str">
        <f>IF(D93&lt;=0,"0",IF(I91&lt;=0,"∞",D93/I91))</f>
        <v>0</v>
      </c>
      <c r="J95" s="356"/>
      <c r="K95" s="356"/>
      <c r="L95" s="356"/>
      <c r="M95" s="356"/>
      <c r="N95" s="356"/>
      <c r="T95" s="359"/>
      <c r="V95" s="360"/>
      <c r="W95" s="286"/>
      <c r="X95" s="286"/>
      <c r="AC95" s="370"/>
      <c r="AD95" s="370"/>
      <c r="AE95" s="370"/>
      <c r="AF95" s="370"/>
      <c r="AG95" s="370"/>
      <c r="AH95" s="370"/>
      <c r="AI95" s="370"/>
      <c r="AJ95" s="370"/>
      <c r="AK95" s="370"/>
      <c r="AL95" s="370"/>
      <c r="AM95" s="370"/>
      <c r="AN95" s="370"/>
      <c r="AO95" s="370"/>
      <c r="AP95" s="370"/>
      <c r="AQ95" s="370"/>
      <c r="AR95" s="370"/>
      <c r="AS95" s="370"/>
      <c r="AT95" s="370"/>
      <c r="AU95" s="370"/>
      <c r="AV95" s="370"/>
      <c r="AW95" s="370"/>
      <c r="AX95" s="370"/>
      <c r="AY95" s="370"/>
      <c r="AZ95" s="370"/>
      <c r="BA95" s="370"/>
      <c r="BB95" s="370"/>
      <c r="BC95" s="370"/>
      <c r="BD95" s="370"/>
      <c r="BE95" s="370"/>
      <c r="BF95" s="370"/>
      <c r="BG95" s="370"/>
      <c r="BH95" s="286"/>
      <c r="BI95" s="286"/>
    </row>
    <row r="96" spans="2:62" s="118" customFormat="1" hidden="1">
      <c r="B96" s="321"/>
      <c r="C96" s="322"/>
      <c r="D96" s="322"/>
      <c r="E96" s="322"/>
      <c r="F96" s="322"/>
      <c r="G96" s="322"/>
      <c r="H96" s="323"/>
      <c r="I96" s="324"/>
      <c r="J96" s="321"/>
      <c r="K96" s="325"/>
      <c r="L96" s="326"/>
      <c r="M96" s="214"/>
      <c r="N96" s="214"/>
      <c r="O96" s="327"/>
      <c r="P96" s="160"/>
      <c r="Q96" s="160"/>
      <c r="R96" s="160"/>
      <c r="S96" s="160"/>
      <c r="T96" s="160"/>
      <c r="U96" s="328"/>
      <c r="V96" s="201"/>
      <c r="W96" s="88"/>
      <c r="X96" s="88"/>
      <c r="AC96" s="328"/>
      <c r="AD96" s="328"/>
      <c r="AE96" s="328"/>
      <c r="AF96" s="328"/>
      <c r="AG96" s="328"/>
      <c r="AH96" s="328"/>
      <c r="AI96" s="328"/>
      <c r="AJ96" s="328"/>
      <c r="AK96" s="328"/>
      <c r="AL96" s="328"/>
      <c r="AM96" s="328"/>
      <c r="AN96" s="328"/>
      <c r="AO96" s="328"/>
      <c r="AP96" s="328"/>
      <c r="AQ96" s="328"/>
      <c r="AR96" s="328"/>
      <c r="AS96" s="328"/>
      <c r="AT96" s="328"/>
      <c r="AU96" s="328"/>
      <c r="AV96" s="328"/>
      <c r="AW96" s="328"/>
      <c r="AX96" s="328"/>
      <c r="AY96" s="328"/>
      <c r="AZ96" s="328"/>
      <c r="BA96" s="328"/>
      <c r="BB96" s="328"/>
      <c r="BC96" s="328"/>
      <c r="BD96" s="328"/>
      <c r="BE96" s="328"/>
      <c r="BF96" s="328"/>
      <c r="BG96" s="328"/>
      <c r="BH96" s="88"/>
      <c r="BI96" s="214"/>
    </row>
    <row r="97" spans="2:61" s="118" customFormat="1">
      <c r="B97" s="321"/>
      <c r="C97" s="322"/>
      <c r="D97" s="322"/>
      <c r="E97" s="322"/>
      <c r="F97" s="322"/>
      <c r="G97" s="322"/>
      <c r="H97" s="323"/>
      <c r="I97" s="324"/>
      <c r="J97" s="321"/>
      <c r="K97" s="325"/>
      <c r="L97" s="326"/>
      <c r="M97" s="214"/>
      <c r="N97" s="214"/>
      <c r="O97" s="327"/>
      <c r="P97" s="160"/>
      <c r="Q97" s="160"/>
      <c r="R97" s="160"/>
      <c r="S97" s="160"/>
      <c r="T97" s="160"/>
      <c r="U97" s="328"/>
      <c r="V97" s="201"/>
      <c r="W97" s="88"/>
      <c r="X97" s="88"/>
      <c r="AC97" s="328"/>
      <c r="AD97" s="328"/>
      <c r="AE97" s="328"/>
      <c r="AF97" s="328"/>
      <c r="AG97" s="328"/>
      <c r="AH97" s="328"/>
      <c r="AI97" s="328"/>
      <c r="AJ97" s="328"/>
      <c r="AK97" s="328"/>
      <c r="AL97" s="328"/>
      <c r="AM97" s="328"/>
      <c r="AN97" s="328"/>
      <c r="AO97" s="328"/>
      <c r="AP97" s="328"/>
      <c r="AQ97" s="328"/>
      <c r="AR97" s="328"/>
      <c r="AS97" s="328"/>
      <c r="AT97" s="328"/>
      <c r="AU97" s="328"/>
      <c r="AV97" s="328"/>
      <c r="AW97" s="328"/>
      <c r="AX97" s="328"/>
      <c r="AY97" s="328"/>
      <c r="AZ97" s="328"/>
      <c r="BA97" s="328"/>
      <c r="BB97" s="328"/>
      <c r="BC97" s="328"/>
      <c r="BD97" s="328"/>
      <c r="BE97" s="328"/>
      <c r="BF97" s="328"/>
      <c r="BG97" s="328"/>
      <c r="BH97" s="88"/>
      <c r="BI97" s="214"/>
    </row>
    <row r="98" spans="2:61" s="118" customFormat="1" ht="16.5" thickBot="1">
      <c r="B98" s="92" t="s">
        <v>331</v>
      </c>
      <c r="C98" s="68"/>
      <c r="D98" s="68"/>
      <c r="E98" s="68"/>
      <c r="F98" s="68"/>
      <c r="G98" s="68"/>
      <c r="H98" s="68"/>
      <c r="I98" s="68"/>
      <c r="J98" s="321"/>
      <c r="K98" s="325"/>
      <c r="L98" s="326"/>
      <c r="M98" s="214"/>
      <c r="N98" s="214"/>
      <c r="O98" s="327"/>
      <c r="P98" s="160"/>
      <c r="Q98" s="160"/>
      <c r="R98" s="160"/>
      <c r="S98" s="160"/>
      <c r="T98" s="160"/>
      <c r="U98" s="328"/>
      <c r="V98" s="201"/>
      <c r="W98" s="88"/>
      <c r="X98" s="88"/>
      <c r="AC98" s="328"/>
      <c r="AD98" s="328"/>
      <c r="AE98" s="328"/>
      <c r="AF98" s="328"/>
      <c r="AG98" s="328"/>
      <c r="AH98" s="328"/>
      <c r="AI98" s="328"/>
      <c r="AJ98" s="328"/>
      <c r="AK98" s="328"/>
      <c r="AL98" s="328"/>
      <c r="AM98" s="328"/>
      <c r="AN98" s="328"/>
      <c r="AO98" s="328"/>
      <c r="AP98" s="328"/>
      <c r="AQ98" s="328"/>
      <c r="AR98" s="328"/>
      <c r="AS98" s="328"/>
      <c r="AT98" s="328"/>
      <c r="AU98" s="328"/>
      <c r="AV98" s="328"/>
      <c r="AW98" s="328"/>
      <c r="AX98" s="328"/>
      <c r="AY98" s="328"/>
      <c r="AZ98" s="328"/>
      <c r="BA98" s="328"/>
      <c r="BB98" s="328"/>
      <c r="BC98" s="328"/>
      <c r="BD98" s="328"/>
      <c r="BE98" s="328"/>
      <c r="BF98" s="328"/>
      <c r="BG98" s="328"/>
      <c r="BH98" s="88"/>
      <c r="BI98" s="214"/>
    </row>
    <row r="99" spans="2:61" s="118" customFormat="1">
      <c r="B99" s="166"/>
      <c r="C99" s="167"/>
      <c r="D99" s="167"/>
      <c r="E99" s="167"/>
      <c r="F99" s="167"/>
      <c r="G99" s="167"/>
      <c r="H99" s="168"/>
      <c r="I99" s="89"/>
      <c r="J99" s="321"/>
      <c r="K99" s="325"/>
      <c r="L99" s="326"/>
      <c r="M99" s="214"/>
      <c r="N99" s="214"/>
      <c r="O99" s="327"/>
      <c r="P99" s="160"/>
      <c r="Q99" s="160"/>
      <c r="R99" s="160"/>
      <c r="S99" s="160"/>
      <c r="T99" s="160"/>
      <c r="U99" s="328"/>
      <c r="V99" s="201"/>
      <c r="W99" s="88"/>
      <c r="X99" s="88"/>
      <c r="AC99" s="328"/>
      <c r="AD99" s="328"/>
      <c r="AE99" s="328"/>
      <c r="AF99" s="328"/>
      <c r="AG99" s="328"/>
      <c r="AH99" s="328"/>
      <c r="AI99" s="328"/>
      <c r="AJ99" s="328"/>
      <c r="AK99" s="328"/>
      <c r="AL99" s="328"/>
      <c r="AM99" s="328"/>
      <c r="AN99" s="328"/>
      <c r="AO99" s="328"/>
      <c r="AP99" s="328"/>
      <c r="AQ99" s="328"/>
      <c r="AR99" s="328"/>
      <c r="AS99" s="328"/>
      <c r="AT99" s="328"/>
      <c r="AU99" s="328"/>
      <c r="AV99" s="328"/>
      <c r="AW99" s="328"/>
      <c r="AX99" s="328"/>
      <c r="AY99" s="328"/>
      <c r="AZ99" s="328"/>
      <c r="BA99" s="328"/>
      <c r="BB99" s="328"/>
      <c r="BC99" s="328"/>
      <c r="BD99" s="328"/>
      <c r="BE99" s="328"/>
      <c r="BF99" s="328"/>
      <c r="BG99" s="328"/>
      <c r="BH99" s="88"/>
      <c r="BI99" s="214"/>
    </row>
    <row r="100" spans="2:61" s="118" customFormat="1">
      <c r="B100" s="169"/>
      <c r="C100" s="170"/>
      <c r="D100" s="170"/>
      <c r="E100" s="170"/>
      <c r="F100" s="170"/>
      <c r="G100" s="170"/>
      <c r="H100" s="171"/>
      <c r="I100" s="89"/>
      <c r="J100" s="321"/>
      <c r="K100" s="325"/>
      <c r="L100" s="326"/>
      <c r="M100" s="214"/>
      <c r="N100" s="214"/>
      <c r="O100" s="327"/>
      <c r="P100" s="160"/>
      <c r="Q100" s="160"/>
      <c r="R100" s="160"/>
      <c r="S100" s="160"/>
      <c r="T100" s="160"/>
      <c r="U100" s="328"/>
      <c r="V100" s="201"/>
      <c r="W100" s="88"/>
      <c r="X100" s="88"/>
      <c r="AC100" s="328"/>
      <c r="AD100" s="328"/>
      <c r="AE100" s="328"/>
      <c r="AF100" s="328"/>
      <c r="AG100" s="328"/>
      <c r="AH100" s="328"/>
      <c r="AI100" s="328"/>
      <c r="AJ100" s="328"/>
      <c r="AK100" s="328"/>
      <c r="AL100" s="328"/>
      <c r="AM100" s="328"/>
      <c r="AN100" s="328"/>
      <c r="AO100" s="328"/>
      <c r="AP100" s="328"/>
      <c r="AQ100" s="328"/>
      <c r="AR100" s="328"/>
      <c r="AS100" s="328"/>
      <c r="AT100" s="328"/>
      <c r="AU100" s="328"/>
      <c r="AV100" s="328"/>
      <c r="AW100" s="328"/>
      <c r="AX100" s="328"/>
      <c r="AY100" s="328"/>
      <c r="AZ100" s="328"/>
      <c r="BA100" s="328"/>
      <c r="BB100" s="328"/>
      <c r="BC100" s="328"/>
      <c r="BD100" s="328"/>
      <c r="BE100" s="328"/>
      <c r="BF100" s="328"/>
      <c r="BG100" s="328"/>
      <c r="BH100" s="88"/>
      <c r="BI100" s="214"/>
    </row>
    <row r="101" spans="2:61" s="118" customFormat="1">
      <c r="B101" s="169"/>
      <c r="C101" s="170"/>
      <c r="D101" s="170"/>
      <c r="E101" s="170"/>
      <c r="F101" s="170"/>
      <c r="G101" s="170"/>
      <c r="H101" s="171"/>
      <c r="I101" s="89"/>
      <c r="J101" s="321"/>
      <c r="K101" s="325"/>
      <c r="L101" s="326"/>
      <c r="M101" s="214"/>
      <c r="N101" s="214"/>
      <c r="O101" s="327"/>
      <c r="P101" s="160"/>
      <c r="Q101" s="160"/>
      <c r="R101" s="160"/>
      <c r="S101" s="160"/>
      <c r="T101" s="160"/>
      <c r="U101" s="328"/>
      <c r="V101" s="201"/>
      <c r="W101" s="88"/>
      <c r="X101" s="88"/>
      <c r="AC101" s="328"/>
      <c r="AD101" s="328"/>
      <c r="AE101" s="328"/>
      <c r="AF101" s="328"/>
      <c r="AG101" s="328"/>
      <c r="AH101" s="328"/>
      <c r="AI101" s="328"/>
      <c r="AJ101" s="328"/>
      <c r="AK101" s="328"/>
      <c r="AL101" s="328"/>
      <c r="AM101" s="328"/>
      <c r="AN101" s="328"/>
      <c r="AO101" s="328"/>
      <c r="AP101" s="328"/>
      <c r="AQ101" s="328"/>
      <c r="AR101" s="328"/>
      <c r="AS101" s="328"/>
      <c r="AT101" s="328"/>
      <c r="AU101" s="328"/>
      <c r="AV101" s="328"/>
      <c r="AW101" s="328"/>
      <c r="AX101" s="328"/>
      <c r="AY101" s="328"/>
      <c r="AZ101" s="328"/>
      <c r="BA101" s="328"/>
      <c r="BB101" s="328"/>
      <c r="BC101" s="328"/>
      <c r="BD101" s="328"/>
      <c r="BE101" s="328"/>
      <c r="BF101" s="328"/>
      <c r="BG101" s="328"/>
      <c r="BH101" s="88"/>
      <c r="BI101" s="214"/>
    </row>
    <row r="102" spans="2:61" s="118" customFormat="1">
      <c r="B102" s="169"/>
      <c r="C102" s="170"/>
      <c r="D102" s="170"/>
      <c r="E102" s="170"/>
      <c r="F102" s="170"/>
      <c r="G102" s="170"/>
      <c r="H102" s="171"/>
      <c r="I102" s="89"/>
      <c r="J102" s="321"/>
      <c r="K102" s="325"/>
      <c r="L102" s="326"/>
      <c r="M102" s="214"/>
      <c r="N102" s="214"/>
      <c r="O102" s="327"/>
      <c r="P102" s="160"/>
      <c r="Q102" s="160"/>
      <c r="R102" s="160"/>
      <c r="S102" s="160"/>
      <c r="T102" s="160"/>
      <c r="U102" s="328"/>
      <c r="V102" s="201"/>
      <c r="W102" s="88"/>
      <c r="X102" s="88"/>
      <c r="AC102" s="328"/>
      <c r="AD102" s="328"/>
      <c r="AE102" s="328"/>
      <c r="AF102" s="328"/>
      <c r="AG102" s="328"/>
      <c r="AH102" s="328"/>
      <c r="AI102" s="328"/>
      <c r="AJ102" s="328"/>
      <c r="AK102" s="328"/>
      <c r="AL102" s="328"/>
      <c r="AM102" s="328"/>
      <c r="AN102" s="328"/>
      <c r="AO102" s="328"/>
      <c r="AP102" s="328"/>
      <c r="AQ102" s="328"/>
      <c r="AR102" s="328"/>
      <c r="AS102" s="328"/>
      <c r="AT102" s="328"/>
      <c r="AU102" s="328"/>
      <c r="AV102" s="328"/>
      <c r="AW102" s="328"/>
      <c r="AX102" s="328"/>
      <c r="AY102" s="328"/>
      <c r="AZ102" s="328"/>
      <c r="BA102" s="328"/>
      <c r="BB102" s="328"/>
      <c r="BC102" s="328"/>
      <c r="BD102" s="328"/>
      <c r="BE102" s="328"/>
      <c r="BF102" s="328"/>
      <c r="BG102" s="328"/>
      <c r="BH102" s="88"/>
      <c r="BI102" s="214"/>
    </row>
    <row r="103" spans="2:61" s="118" customFormat="1">
      <c r="B103" s="169"/>
      <c r="C103" s="170"/>
      <c r="D103" s="170"/>
      <c r="E103" s="170"/>
      <c r="F103" s="170"/>
      <c r="G103" s="170"/>
      <c r="H103" s="171"/>
      <c r="I103" s="89"/>
      <c r="J103" s="321"/>
      <c r="K103" s="325"/>
      <c r="L103" s="326"/>
      <c r="M103" s="214"/>
      <c r="N103" s="214"/>
      <c r="O103" s="327"/>
      <c r="P103" s="160"/>
      <c r="Q103" s="160"/>
      <c r="R103" s="160"/>
      <c r="S103" s="160"/>
      <c r="T103" s="160"/>
      <c r="U103" s="328"/>
      <c r="V103" s="201"/>
      <c r="W103" s="88"/>
      <c r="X103" s="88"/>
      <c r="AC103" s="328"/>
      <c r="AD103" s="328"/>
      <c r="AE103" s="328"/>
      <c r="AF103" s="328"/>
      <c r="AG103" s="328"/>
      <c r="AH103" s="328"/>
      <c r="AI103" s="328"/>
      <c r="AJ103" s="328"/>
      <c r="AK103" s="328"/>
      <c r="AL103" s="328"/>
      <c r="AM103" s="328"/>
      <c r="AN103" s="328"/>
      <c r="AO103" s="328"/>
      <c r="AP103" s="328"/>
      <c r="AQ103" s="328"/>
      <c r="AR103" s="328"/>
      <c r="AS103" s="328"/>
      <c r="AT103" s="328"/>
      <c r="AU103" s="328"/>
      <c r="AV103" s="328"/>
      <c r="AW103" s="328"/>
      <c r="AX103" s="328"/>
      <c r="AY103" s="328"/>
      <c r="AZ103" s="328"/>
      <c r="BA103" s="328"/>
      <c r="BB103" s="328"/>
      <c r="BC103" s="328"/>
      <c r="BD103" s="328"/>
      <c r="BE103" s="328"/>
      <c r="BF103" s="328"/>
      <c r="BG103" s="328"/>
      <c r="BH103" s="88"/>
      <c r="BI103" s="214"/>
    </row>
    <row r="104" spans="2:61" s="118" customFormat="1">
      <c r="B104" s="169"/>
      <c r="C104" s="170"/>
      <c r="D104" s="170"/>
      <c r="E104" s="170"/>
      <c r="F104" s="170"/>
      <c r="G104" s="170"/>
      <c r="H104" s="171"/>
      <c r="I104" s="89"/>
      <c r="J104" s="321"/>
      <c r="K104" s="325"/>
      <c r="L104" s="326"/>
      <c r="M104" s="214"/>
      <c r="N104" s="214"/>
      <c r="P104" s="160"/>
      <c r="Q104" s="160"/>
      <c r="R104" s="160"/>
      <c r="S104" s="160"/>
      <c r="T104" s="160"/>
      <c r="U104" s="328"/>
      <c r="V104" s="201"/>
      <c r="W104" s="88"/>
      <c r="X104" s="88"/>
      <c r="AC104" s="328"/>
      <c r="AD104" s="328"/>
      <c r="AE104" s="328"/>
      <c r="AF104" s="328"/>
      <c r="AG104" s="328"/>
      <c r="AH104" s="328"/>
      <c r="AI104" s="328"/>
      <c r="AJ104" s="328"/>
      <c r="AK104" s="328"/>
      <c r="AL104" s="328"/>
      <c r="AM104" s="328"/>
      <c r="AN104" s="328"/>
      <c r="AO104" s="328"/>
      <c r="AP104" s="328"/>
      <c r="AQ104" s="328"/>
      <c r="AR104" s="328"/>
      <c r="AS104" s="328"/>
      <c r="AT104" s="328"/>
      <c r="AU104" s="328"/>
      <c r="AV104" s="328"/>
      <c r="AW104" s="328"/>
      <c r="AX104" s="328"/>
      <c r="AY104" s="328"/>
      <c r="AZ104" s="328"/>
      <c r="BA104" s="328"/>
      <c r="BB104" s="328"/>
      <c r="BC104" s="328"/>
      <c r="BD104" s="328"/>
      <c r="BE104" s="328"/>
      <c r="BF104" s="328"/>
      <c r="BG104" s="328"/>
      <c r="BH104" s="88"/>
      <c r="BI104" s="214"/>
    </row>
    <row r="105" spans="2:61" s="118" customFormat="1">
      <c r="B105" s="169"/>
      <c r="C105" s="170"/>
      <c r="D105" s="170"/>
      <c r="E105" s="170"/>
      <c r="F105" s="170"/>
      <c r="G105" s="170"/>
      <c r="H105" s="171"/>
      <c r="I105" s="89"/>
      <c r="J105" s="321"/>
      <c r="K105" s="325"/>
      <c r="L105" s="326"/>
      <c r="M105" s="214"/>
      <c r="N105" s="214"/>
      <c r="P105" s="160"/>
      <c r="Q105" s="160"/>
      <c r="R105" s="160"/>
      <c r="S105" s="160"/>
      <c r="T105" s="160"/>
      <c r="U105" s="328"/>
      <c r="V105" s="201"/>
      <c r="W105" s="88"/>
      <c r="X105" s="88"/>
      <c r="AC105" s="328"/>
      <c r="AD105" s="328"/>
      <c r="AE105" s="328"/>
      <c r="AF105" s="328"/>
      <c r="AG105" s="328"/>
      <c r="AH105" s="328"/>
      <c r="AI105" s="328"/>
      <c r="AJ105" s="328"/>
      <c r="AK105" s="328"/>
      <c r="AL105" s="328"/>
      <c r="AM105" s="328"/>
      <c r="AN105" s="328"/>
      <c r="AO105" s="328"/>
      <c r="AP105" s="328"/>
      <c r="AQ105" s="328"/>
      <c r="AR105" s="328"/>
      <c r="AS105" s="328"/>
      <c r="AT105" s="328"/>
      <c r="AU105" s="328"/>
      <c r="AV105" s="328"/>
      <c r="AW105" s="328"/>
      <c r="AX105" s="328"/>
      <c r="AY105" s="328"/>
      <c r="AZ105" s="328"/>
      <c r="BA105" s="328"/>
      <c r="BB105" s="328"/>
      <c r="BC105" s="328"/>
      <c r="BD105" s="328"/>
      <c r="BE105" s="328"/>
      <c r="BF105" s="328"/>
      <c r="BG105" s="328"/>
      <c r="BH105" s="88"/>
      <c r="BI105" s="214"/>
    </row>
    <row r="106" spans="2:61" s="89" customFormat="1">
      <c r="B106" s="169"/>
      <c r="C106" s="170"/>
      <c r="D106" s="170"/>
      <c r="E106" s="170"/>
      <c r="F106" s="170"/>
      <c r="G106" s="170"/>
      <c r="H106" s="171"/>
      <c r="J106" s="97"/>
      <c r="K106" s="97"/>
      <c r="L106" s="97"/>
      <c r="M106" s="97"/>
      <c r="N106" s="97"/>
      <c r="O106" s="153"/>
      <c r="T106" s="200"/>
      <c r="U106" s="200"/>
      <c r="V106" s="201"/>
      <c r="W106" s="88"/>
      <c r="X106" s="88"/>
      <c r="AB106" s="118"/>
      <c r="AC106" s="320"/>
      <c r="AD106" s="320"/>
      <c r="AE106" s="320"/>
      <c r="AF106" s="320"/>
      <c r="AG106" s="320"/>
      <c r="AH106" s="320"/>
      <c r="AI106" s="320"/>
      <c r="AJ106" s="320"/>
      <c r="AK106" s="320"/>
      <c r="AL106" s="320"/>
      <c r="AM106" s="320"/>
      <c r="AN106" s="320"/>
      <c r="AO106" s="320"/>
      <c r="AP106" s="320"/>
      <c r="AQ106" s="320"/>
      <c r="AR106" s="320"/>
      <c r="AS106" s="320"/>
      <c r="AT106" s="320"/>
      <c r="AU106" s="320"/>
      <c r="AV106" s="320"/>
      <c r="AW106" s="320"/>
      <c r="AX106" s="320"/>
      <c r="AY106" s="320"/>
      <c r="AZ106" s="320"/>
      <c r="BA106" s="320"/>
      <c r="BB106" s="320"/>
      <c r="BC106" s="320"/>
      <c r="BD106" s="320"/>
      <c r="BE106" s="320"/>
      <c r="BF106" s="320"/>
      <c r="BG106" s="320"/>
      <c r="BH106" s="88"/>
      <c r="BI106" s="214"/>
    </row>
    <row r="107" spans="2:61" s="89" customFormat="1">
      <c r="B107" s="169"/>
      <c r="C107" s="170"/>
      <c r="D107" s="170"/>
      <c r="E107" s="170"/>
      <c r="F107" s="170"/>
      <c r="G107" s="170"/>
      <c r="H107" s="171"/>
      <c r="J107" s="321"/>
      <c r="K107" s="325"/>
      <c r="L107" s="326"/>
      <c r="M107" s="214"/>
      <c r="N107" s="214"/>
      <c r="P107" s="160"/>
      <c r="Q107" s="160"/>
      <c r="R107" s="160"/>
      <c r="S107" s="160"/>
      <c r="T107" s="160"/>
      <c r="U107" s="328"/>
      <c r="V107" s="201"/>
      <c r="W107" s="88"/>
      <c r="X107" s="88"/>
      <c r="AB107" s="118"/>
      <c r="AC107" s="328"/>
      <c r="AD107" s="328"/>
      <c r="AE107" s="328"/>
      <c r="AF107" s="328"/>
      <c r="AG107" s="328"/>
      <c r="AH107" s="328"/>
      <c r="AI107" s="328"/>
      <c r="AJ107" s="328"/>
      <c r="AK107" s="328"/>
      <c r="AL107" s="328"/>
      <c r="AM107" s="328"/>
      <c r="AN107" s="328"/>
      <c r="AO107" s="328"/>
      <c r="AP107" s="328"/>
      <c r="AQ107" s="328"/>
      <c r="AR107" s="328"/>
      <c r="AS107" s="328"/>
      <c r="AT107" s="328"/>
      <c r="AU107" s="328"/>
      <c r="AV107" s="328"/>
      <c r="AW107" s="328"/>
      <c r="AX107" s="328"/>
      <c r="AY107" s="328"/>
      <c r="AZ107" s="328"/>
      <c r="BA107" s="328"/>
      <c r="BB107" s="328"/>
      <c r="BC107" s="328"/>
      <c r="BD107" s="328"/>
      <c r="BE107" s="328"/>
      <c r="BF107" s="328"/>
      <c r="BG107" s="328"/>
      <c r="BH107" s="88"/>
      <c r="BI107" s="214"/>
    </row>
    <row r="108" spans="2:61" s="89" customFormat="1">
      <c r="B108" s="169"/>
      <c r="C108" s="170"/>
      <c r="D108" s="170"/>
      <c r="E108" s="170"/>
      <c r="F108" s="170"/>
      <c r="G108" s="170"/>
      <c r="H108" s="171"/>
      <c r="J108" s="324"/>
      <c r="K108" s="325"/>
      <c r="L108" s="326"/>
      <c r="M108" s="214"/>
      <c r="N108" s="214"/>
      <c r="P108" s="160"/>
      <c r="Q108" s="160"/>
      <c r="R108" s="160"/>
      <c r="S108" s="160"/>
      <c r="T108" s="160"/>
      <c r="U108" s="328"/>
      <c r="V108" s="201"/>
      <c r="W108" s="88"/>
      <c r="X108" s="88"/>
      <c r="AB108" s="118"/>
      <c r="AC108" s="328"/>
      <c r="AD108" s="328"/>
      <c r="AE108" s="328"/>
      <c r="AF108" s="328"/>
      <c r="AG108" s="328"/>
      <c r="AH108" s="328"/>
      <c r="AI108" s="328"/>
      <c r="AJ108" s="328"/>
      <c r="AK108" s="328"/>
      <c r="AL108" s="328"/>
      <c r="AM108" s="328"/>
      <c r="AN108" s="328"/>
      <c r="AO108" s="328"/>
      <c r="AP108" s="328"/>
      <c r="AQ108" s="328"/>
      <c r="AR108" s="328"/>
      <c r="AS108" s="328"/>
      <c r="AT108" s="328"/>
      <c r="AU108" s="328"/>
      <c r="AV108" s="328"/>
      <c r="AW108" s="328"/>
      <c r="AX108" s="328"/>
      <c r="AY108" s="328"/>
      <c r="AZ108" s="328"/>
      <c r="BA108" s="328"/>
      <c r="BB108" s="328"/>
      <c r="BC108" s="328"/>
      <c r="BD108" s="328"/>
      <c r="BE108" s="328"/>
      <c r="BF108" s="328"/>
      <c r="BG108" s="328"/>
      <c r="BH108" s="88"/>
      <c r="BI108" s="214"/>
    </row>
    <row r="109" spans="2:61" s="89" customFormat="1">
      <c r="B109" s="169"/>
      <c r="C109" s="170"/>
      <c r="D109" s="170"/>
      <c r="E109" s="170"/>
      <c r="F109" s="170"/>
      <c r="G109" s="170"/>
      <c r="H109" s="171"/>
      <c r="J109" s="321"/>
      <c r="K109" s="325"/>
      <c r="L109" s="326"/>
      <c r="M109" s="214"/>
      <c r="N109" s="214"/>
      <c r="P109" s="160"/>
      <c r="Q109" s="160"/>
      <c r="R109" s="160"/>
      <c r="S109" s="160"/>
      <c r="T109" s="160"/>
      <c r="U109" s="328"/>
      <c r="V109" s="201"/>
      <c r="W109" s="88"/>
      <c r="X109" s="88"/>
      <c r="AB109" s="118"/>
      <c r="AC109" s="328"/>
      <c r="AD109" s="328"/>
      <c r="AE109" s="328"/>
      <c r="AF109" s="328"/>
      <c r="AG109" s="328"/>
      <c r="AH109" s="328"/>
      <c r="AI109" s="328"/>
      <c r="AJ109" s="328"/>
      <c r="AK109" s="328"/>
      <c r="AL109" s="328"/>
      <c r="AM109" s="328"/>
      <c r="AN109" s="328"/>
      <c r="AO109" s="328"/>
      <c r="AP109" s="328"/>
      <c r="AQ109" s="328"/>
      <c r="AR109" s="328"/>
      <c r="AS109" s="328"/>
      <c r="AT109" s="328"/>
      <c r="AU109" s="328"/>
      <c r="AV109" s="328"/>
      <c r="AW109" s="328"/>
      <c r="AX109" s="328"/>
      <c r="AY109" s="328"/>
      <c r="AZ109" s="328"/>
      <c r="BA109" s="328"/>
      <c r="BB109" s="328"/>
      <c r="BC109" s="328"/>
      <c r="BD109" s="328"/>
      <c r="BE109" s="328"/>
      <c r="BF109" s="328"/>
      <c r="BG109" s="328"/>
      <c r="BH109" s="88"/>
      <c r="BI109" s="214"/>
    </row>
    <row r="110" spans="2:61" s="89" customFormat="1">
      <c r="B110" s="169"/>
      <c r="C110" s="170"/>
      <c r="D110" s="170"/>
      <c r="E110" s="170"/>
      <c r="F110" s="170"/>
      <c r="G110" s="170"/>
      <c r="H110" s="171"/>
      <c r="J110" s="97"/>
      <c r="K110" s="97"/>
      <c r="L110" s="97"/>
      <c r="M110" s="97"/>
      <c r="N110" s="97"/>
      <c r="T110" s="200"/>
      <c r="U110" s="200"/>
      <c r="V110" s="201"/>
      <c r="W110" s="314"/>
      <c r="X110" s="314"/>
      <c r="Y110" s="317"/>
      <c r="Z110" s="317"/>
      <c r="AB110" s="329"/>
      <c r="AC110" s="320"/>
      <c r="AD110" s="320"/>
      <c r="AE110" s="320"/>
      <c r="AF110" s="320"/>
      <c r="AG110" s="320"/>
      <c r="AH110" s="320"/>
      <c r="AI110" s="320"/>
      <c r="AJ110" s="320"/>
      <c r="AK110" s="320"/>
      <c r="AL110" s="320"/>
      <c r="AM110" s="320"/>
      <c r="AN110" s="320"/>
      <c r="AO110" s="320"/>
      <c r="AP110" s="320"/>
      <c r="AQ110" s="320"/>
      <c r="AR110" s="320"/>
      <c r="AS110" s="320"/>
      <c r="AT110" s="320"/>
      <c r="AU110" s="320"/>
      <c r="AV110" s="320"/>
      <c r="AW110" s="320"/>
      <c r="AX110" s="320"/>
      <c r="AY110" s="320"/>
      <c r="AZ110" s="320"/>
      <c r="BA110" s="320"/>
      <c r="BB110" s="320"/>
      <c r="BC110" s="320"/>
      <c r="BD110" s="320"/>
      <c r="BE110" s="320"/>
      <c r="BF110" s="320"/>
      <c r="BG110" s="320"/>
      <c r="BH110" s="88"/>
      <c r="BI110" s="214"/>
    </row>
    <row r="111" spans="2:61" s="88" customFormat="1">
      <c r="B111" s="169"/>
      <c r="C111" s="170"/>
      <c r="D111" s="170"/>
      <c r="E111" s="170"/>
      <c r="F111" s="170"/>
      <c r="G111" s="170"/>
      <c r="H111" s="171"/>
      <c r="I111" s="89"/>
      <c r="J111" s="330"/>
      <c r="K111" s="325"/>
      <c r="L111" s="326"/>
      <c r="M111" s="214"/>
      <c r="N111" s="214"/>
      <c r="O111" s="327"/>
      <c r="P111" s="160"/>
      <c r="Q111" s="160"/>
      <c r="R111" s="160"/>
      <c r="S111" s="160"/>
      <c r="T111" s="160"/>
      <c r="U111" s="328"/>
      <c r="V111" s="201"/>
      <c r="W111" s="160"/>
      <c r="X111" s="325"/>
      <c r="Y111" s="331"/>
      <c r="Z111" s="332"/>
      <c r="AB111" s="118"/>
      <c r="AC111" s="328"/>
      <c r="AD111" s="328"/>
      <c r="AE111" s="328"/>
      <c r="AF111" s="328"/>
      <c r="AG111" s="328"/>
      <c r="AH111" s="328"/>
      <c r="AI111" s="328"/>
      <c r="AJ111" s="328"/>
      <c r="AK111" s="328"/>
      <c r="AL111" s="328"/>
      <c r="AM111" s="328"/>
      <c r="AN111" s="328"/>
      <c r="AO111" s="328"/>
      <c r="AP111" s="328"/>
      <c r="AQ111" s="328"/>
      <c r="AR111" s="328"/>
      <c r="AS111" s="328"/>
      <c r="AT111" s="328"/>
      <c r="AU111" s="328"/>
      <c r="AV111" s="328"/>
      <c r="AW111" s="328"/>
      <c r="AX111" s="328"/>
      <c r="AY111" s="328"/>
      <c r="AZ111" s="328"/>
      <c r="BA111" s="328"/>
      <c r="BB111" s="328"/>
      <c r="BC111" s="328"/>
      <c r="BD111" s="328"/>
      <c r="BE111" s="328"/>
      <c r="BF111" s="328"/>
      <c r="BG111" s="328"/>
      <c r="BI111" s="214"/>
    </row>
    <row r="112" spans="2:61" s="89" customFormat="1">
      <c r="B112" s="169"/>
      <c r="C112" s="170"/>
      <c r="D112" s="170"/>
      <c r="E112" s="170"/>
      <c r="F112" s="170"/>
      <c r="G112" s="170"/>
      <c r="H112" s="171"/>
      <c r="J112" s="97"/>
      <c r="K112" s="97"/>
      <c r="L112" s="97"/>
      <c r="M112" s="97"/>
      <c r="N112" s="97"/>
      <c r="T112" s="200"/>
      <c r="U112" s="320"/>
      <c r="V112" s="201"/>
      <c r="W112" s="325"/>
      <c r="X112" s="325"/>
      <c r="Y112" s="331"/>
      <c r="Z112" s="325"/>
      <c r="AB112" s="118"/>
      <c r="AC112" s="320"/>
      <c r="AD112" s="320"/>
      <c r="AE112" s="320"/>
      <c r="AF112" s="320"/>
      <c r="AG112" s="320"/>
      <c r="AH112" s="320"/>
      <c r="AI112" s="320"/>
      <c r="AJ112" s="320"/>
      <c r="AK112" s="320"/>
      <c r="AL112" s="320"/>
      <c r="AM112" s="320"/>
      <c r="AN112" s="320"/>
      <c r="AO112" s="320"/>
      <c r="AP112" s="320"/>
      <c r="AQ112" s="320"/>
      <c r="AR112" s="320"/>
      <c r="AS112" s="320"/>
      <c r="AT112" s="320"/>
      <c r="AU112" s="320"/>
      <c r="AV112" s="320"/>
      <c r="AW112" s="320"/>
      <c r="AX112" s="320"/>
      <c r="AY112" s="320"/>
      <c r="AZ112" s="320"/>
      <c r="BA112" s="320"/>
      <c r="BB112" s="320"/>
      <c r="BC112" s="320"/>
      <c r="BD112" s="320"/>
      <c r="BE112" s="320"/>
      <c r="BF112" s="320"/>
      <c r="BG112" s="320"/>
      <c r="BH112" s="88"/>
      <c r="BI112" s="214"/>
    </row>
    <row r="113" spans="2:61" s="88" customFormat="1">
      <c r="B113" s="169"/>
      <c r="C113" s="170"/>
      <c r="D113" s="170"/>
      <c r="E113" s="170"/>
      <c r="F113" s="170"/>
      <c r="G113" s="170"/>
      <c r="H113" s="171"/>
      <c r="I113" s="89"/>
      <c r="J113" s="330"/>
      <c r="K113" s="325"/>
      <c r="L113" s="326"/>
      <c r="M113" s="214"/>
      <c r="N113" s="214"/>
      <c r="O113" s="327"/>
      <c r="P113" s="160"/>
      <c r="Q113" s="160"/>
      <c r="R113" s="160"/>
      <c r="S113" s="160"/>
      <c r="T113" s="160"/>
      <c r="U113" s="328"/>
      <c r="V113" s="201"/>
      <c r="W113" s="160"/>
      <c r="X113" s="325"/>
      <c r="Y113" s="331"/>
      <c r="Z113" s="332"/>
      <c r="AB113" s="118"/>
      <c r="AC113" s="328"/>
      <c r="AD113" s="328"/>
      <c r="AE113" s="328"/>
      <c r="AF113" s="328"/>
      <c r="AG113" s="328"/>
      <c r="AH113" s="328"/>
      <c r="AI113" s="328"/>
      <c r="AJ113" s="328"/>
      <c r="AK113" s="328"/>
      <c r="AL113" s="328"/>
      <c r="AM113" s="328"/>
      <c r="AN113" s="328"/>
      <c r="AO113" s="328"/>
      <c r="AP113" s="328"/>
      <c r="AQ113" s="328"/>
      <c r="AR113" s="328"/>
      <c r="AS113" s="328"/>
      <c r="AT113" s="328"/>
      <c r="AU113" s="328"/>
      <c r="AV113" s="328"/>
      <c r="AW113" s="328"/>
      <c r="AX113" s="328"/>
      <c r="AY113" s="328"/>
      <c r="AZ113" s="328"/>
      <c r="BA113" s="328"/>
      <c r="BB113" s="328"/>
      <c r="BC113" s="328"/>
      <c r="BD113" s="328"/>
      <c r="BE113" s="328"/>
      <c r="BF113" s="328"/>
      <c r="BG113" s="328"/>
      <c r="BI113" s="214"/>
    </row>
    <row r="114" spans="2:61" s="88" customFormat="1">
      <c r="B114" s="169"/>
      <c r="C114" s="170"/>
      <c r="D114" s="170"/>
      <c r="E114" s="170"/>
      <c r="F114" s="170"/>
      <c r="G114" s="170"/>
      <c r="H114" s="171"/>
      <c r="I114" s="89"/>
      <c r="J114" s="330"/>
      <c r="K114" s="325"/>
      <c r="L114" s="326"/>
      <c r="M114" s="214"/>
      <c r="N114" s="214"/>
      <c r="O114" s="327"/>
      <c r="P114" s="160"/>
      <c r="Q114" s="160"/>
      <c r="R114" s="160"/>
      <c r="S114" s="160"/>
      <c r="T114" s="160"/>
      <c r="U114" s="328"/>
      <c r="V114" s="201"/>
      <c r="W114" s="160"/>
      <c r="X114" s="325"/>
      <c r="Y114" s="331"/>
      <c r="Z114" s="332"/>
      <c r="AB114" s="118"/>
      <c r="AC114" s="328"/>
      <c r="AD114" s="328"/>
      <c r="AE114" s="328"/>
      <c r="AF114" s="328"/>
      <c r="AG114" s="328"/>
      <c r="AH114" s="328"/>
      <c r="AI114" s="328"/>
      <c r="AJ114" s="328"/>
      <c r="AK114" s="328"/>
      <c r="AL114" s="328"/>
      <c r="AM114" s="328"/>
      <c r="AN114" s="328"/>
      <c r="AO114" s="328"/>
      <c r="AP114" s="328"/>
      <c r="AQ114" s="328"/>
      <c r="AR114" s="328"/>
      <c r="AS114" s="328"/>
      <c r="AT114" s="328"/>
      <c r="AU114" s="328"/>
      <c r="AV114" s="328"/>
      <c r="AW114" s="328"/>
      <c r="AX114" s="328"/>
      <c r="AY114" s="328"/>
      <c r="AZ114" s="328"/>
      <c r="BA114" s="328"/>
      <c r="BB114" s="328"/>
      <c r="BC114" s="328"/>
      <c r="BD114" s="328"/>
      <c r="BE114" s="328"/>
      <c r="BF114" s="328"/>
      <c r="BG114" s="328"/>
      <c r="BI114" s="214"/>
    </row>
    <row r="115" spans="2:61" s="88" customFormat="1">
      <c r="B115" s="169"/>
      <c r="C115" s="170"/>
      <c r="D115" s="170"/>
      <c r="E115" s="170"/>
      <c r="F115" s="170"/>
      <c r="G115" s="170"/>
      <c r="H115" s="171"/>
      <c r="I115" s="89"/>
      <c r="J115" s="330"/>
      <c r="K115" s="325"/>
      <c r="L115" s="326"/>
      <c r="M115" s="214"/>
      <c r="N115" s="214"/>
      <c r="O115" s="327"/>
      <c r="P115" s="160"/>
      <c r="Q115" s="160"/>
      <c r="R115" s="160"/>
      <c r="S115" s="160"/>
      <c r="T115" s="160"/>
      <c r="U115" s="328"/>
      <c r="V115" s="201"/>
      <c r="W115" s="160"/>
      <c r="X115" s="325"/>
      <c r="Y115" s="331"/>
      <c r="Z115" s="332"/>
      <c r="AB115" s="118"/>
      <c r="AC115" s="328"/>
      <c r="AD115" s="328"/>
      <c r="AE115" s="328"/>
      <c r="AF115" s="328"/>
      <c r="AG115" s="328"/>
      <c r="AH115" s="328"/>
      <c r="AI115" s="328"/>
      <c r="AJ115" s="328"/>
      <c r="AK115" s="328"/>
      <c r="AL115" s="328"/>
      <c r="AM115" s="328"/>
      <c r="AN115" s="328"/>
      <c r="AO115" s="328"/>
      <c r="AP115" s="328"/>
      <c r="AQ115" s="328"/>
      <c r="AR115" s="328"/>
      <c r="AS115" s="328"/>
      <c r="AT115" s="328"/>
      <c r="AU115" s="328"/>
      <c r="AV115" s="328"/>
      <c r="AW115" s="328"/>
      <c r="AX115" s="328"/>
      <c r="AY115" s="328"/>
      <c r="AZ115" s="328"/>
      <c r="BA115" s="328"/>
      <c r="BB115" s="328"/>
      <c r="BC115" s="328"/>
      <c r="BD115" s="328"/>
      <c r="BE115" s="328"/>
      <c r="BF115" s="328"/>
      <c r="BG115" s="328"/>
      <c r="BI115" s="214"/>
    </row>
    <row r="116" spans="2:61" s="88" customFormat="1">
      <c r="B116" s="169"/>
      <c r="C116" s="170"/>
      <c r="D116" s="170"/>
      <c r="E116" s="170"/>
      <c r="F116" s="170"/>
      <c r="G116" s="170"/>
      <c r="H116" s="171"/>
      <c r="I116" s="89"/>
      <c r="J116" s="330"/>
      <c r="K116" s="325"/>
      <c r="L116" s="326"/>
      <c r="M116" s="214"/>
      <c r="N116" s="214"/>
      <c r="O116" s="327"/>
      <c r="P116" s="160"/>
      <c r="Q116" s="160"/>
      <c r="R116" s="160"/>
      <c r="S116" s="160"/>
      <c r="T116" s="160"/>
      <c r="U116" s="328"/>
      <c r="V116" s="201"/>
      <c r="W116" s="160"/>
      <c r="X116" s="325"/>
      <c r="Y116" s="331"/>
      <c r="Z116" s="332"/>
      <c r="AB116" s="118"/>
      <c r="AC116" s="328"/>
      <c r="AD116" s="328"/>
      <c r="AE116" s="328"/>
      <c r="AF116" s="328"/>
      <c r="AG116" s="328"/>
      <c r="AH116" s="328"/>
      <c r="AI116" s="328"/>
      <c r="AJ116" s="328"/>
      <c r="AK116" s="328"/>
      <c r="AL116" s="328"/>
      <c r="AM116" s="328"/>
      <c r="AN116" s="328"/>
      <c r="AO116" s="328"/>
      <c r="AP116" s="328"/>
      <c r="AQ116" s="328"/>
      <c r="AR116" s="328"/>
      <c r="AS116" s="328"/>
      <c r="AT116" s="328"/>
      <c r="AU116" s="328"/>
      <c r="AV116" s="328"/>
      <c r="AW116" s="328"/>
      <c r="AX116" s="328"/>
      <c r="AY116" s="328"/>
      <c r="AZ116" s="328"/>
      <c r="BA116" s="328"/>
      <c r="BB116" s="328"/>
      <c r="BC116" s="328"/>
      <c r="BD116" s="328"/>
      <c r="BE116" s="328"/>
      <c r="BF116" s="328"/>
      <c r="BG116" s="328"/>
      <c r="BI116" s="214"/>
    </row>
    <row r="117" spans="2:61" s="88" customFormat="1">
      <c r="B117" s="169"/>
      <c r="C117" s="170"/>
      <c r="D117" s="170"/>
      <c r="E117" s="170"/>
      <c r="F117" s="170"/>
      <c r="G117" s="170"/>
      <c r="H117" s="171"/>
      <c r="I117" s="89"/>
      <c r="J117" s="330"/>
      <c r="K117" s="325"/>
      <c r="L117" s="326"/>
      <c r="M117" s="214"/>
      <c r="N117" s="214"/>
      <c r="O117" s="327"/>
      <c r="P117" s="160"/>
      <c r="Q117" s="160"/>
      <c r="R117" s="160"/>
      <c r="S117" s="160"/>
      <c r="T117" s="160"/>
      <c r="U117" s="328"/>
      <c r="V117" s="201"/>
      <c r="W117" s="160"/>
      <c r="X117" s="325"/>
      <c r="Y117" s="331"/>
      <c r="Z117" s="332"/>
      <c r="AB117" s="118"/>
      <c r="AC117" s="328"/>
      <c r="AD117" s="328"/>
      <c r="AE117" s="328"/>
      <c r="AF117" s="328"/>
      <c r="AG117" s="328"/>
      <c r="AH117" s="328"/>
      <c r="AI117" s="328"/>
      <c r="AJ117" s="328"/>
      <c r="AK117" s="328"/>
      <c r="AL117" s="328"/>
      <c r="AM117" s="328"/>
      <c r="AN117" s="328"/>
      <c r="AO117" s="328"/>
      <c r="AP117" s="328"/>
      <c r="AQ117" s="328"/>
      <c r="AR117" s="328"/>
      <c r="AS117" s="328"/>
      <c r="AT117" s="328"/>
      <c r="AU117" s="328"/>
      <c r="AV117" s="328"/>
      <c r="AW117" s="328"/>
      <c r="AX117" s="328"/>
      <c r="AY117" s="328"/>
      <c r="AZ117" s="328"/>
      <c r="BA117" s="328"/>
      <c r="BB117" s="328"/>
      <c r="BC117" s="328"/>
      <c r="BD117" s="328"/>
      <c r="BE117" s="328"/>
      <c r="BF117" s="328"/>
      <c r="BG117" s="328"/>
      <c r="BI117" s="214"/>
    </row>
    <row r="118" spans="2:61" s="88" customFormat="1">
      <c r="B118" s="169"/>
      <c r="C118" s="170"/>
      <c r="D118" s="170"/>
      <c r="E118" s="170"/>
      <c r="F118" s="170"/>
      <c r="G118" s="170"/>
      <c r="H118" s="171"/>
      <c r="I118" s="89"/>
      <c r="J118" s="330"/>
      <c r="K118" s="325"/>
      <c r="L118" s="326"/>
      <c r="M118" s="214"/>
      <c r="N118" s="214"/>
      <c r="O118" s="327"/>
      <c r="P118" s="160"/>
      <c r="Q118" s="160"/>
      <c r="R118" s="160"/>
      <c r="S118" s="160"/>
      <c r="T118" s="160"/>
      <c r="U118" s="328"/>
      <c r="V118" s="201"/>
      <c r="W118" s="160"/>
      <c r="X118" s="325"/>
      <c r="Y118" s="331"/>
      <c r="Z118" s="332"/>
      <c r="AB118" s="118"/>
      <c r="AC118" s="328"/>
      <c r="AD118" s="328"/>
      <c r="AE118" s="328"/>
      <c r="AF118" s="328"/>
      <c r="AG118" s="328"/>
      <c r="AH118" s="328"/>
      <c r="AI118" s="328"/>
      <c r="AJ118" s="328"/>
      <c r="AK118" s="328"/>
      <c r="AL118" s="328"/>
      <c r="AM118" s="328"/>
      <c r="AN118" s="328"/>
      <c r="AO118" s="328"/>
      <c r="AP118" s="328"/>
      <c r="AQ118" s="328"/>
      <c r="AR118" s="328"/>
      <c r="AS118" s="328"/>
      <c r="AT118" s="328"/>
      <c r="AU118" s="328"/>
      <c r="AV118" s="328"/>
      <c r="AW118" s="328"/>
      <c r="AX118" s="328"/>
      <c r="AY118" s="328"/>
      <c r="AZ118" s="328"/>
      <c r="BA118" s="328"/>
      <c r="BB118" s="328"/>
      <c r="BC118" s="328"/>
      <c r="BD118" s="328"/>
      <c r="BE118" s="328"/>
      <c r="BF118" s="328"/>
      <c r="BG118" s="328"/>
      <c r="BI118" s="214"/>
    </row>
    <row r="119" spans="2:61" s="88" customFormat="1">
      <c r="B119" s="169"/>
      <c r="C119" s="170"/>
      <c r="D119" s="170"/>
      <c r="E119" s="170"/>
      <c r="F119" s="170"/>
      <c r="G119" s="170"/>
      <c r="H119" s="171"/>
      <c r="I119" s="89"/>
      <c r="J119" s="330"/>
      <c r="K119" s="325"/>
      <c r="L119" s="326"/>
      <c r="M119" s="214"/>
      <c r="N119" s="214"/>
      <c r="O119" s="327"/>
      <c r="P119" s="160"/>
      <c r="Q119" s="160"/>
      <c r="R119" s="160"/>
      <c r="S119" s="160"/>
      <c r="T119" s="160"/>
      <c r="U119" s="328"/>
      <c r="V119" s="201"/>
      <c r="W119" s="160"/>
      <c r="X119" s="325"/>
      <c r="Y119" s="331"/>
      <c r="Z119" s="332"/>
      <c r="AB119" s="118"/>
      <c r="AC119" s="328"/>
      <c r="AD119" s="328"/>
      <c r="AE119" s="328"/>
      <c r="AF119" s="328"/>
      <c r="AG119" s="328"/>
      <c r="AH119" s="328"/>
      <c r="AI119" s="328"/>
      <c r="AJ119" s="328"/>
      <c r="AK119" s="328"/>
      <c r="AL119" s="328"/>
      <c r="AM119" s="328"/>
      <c r="AN119" s="328"/>
      <c r="AO119" s="328"/>
      <c r="AP119" s="328"/>
      <c r="AQ119" s="328"/>
      <c r="AR119" s="328"/>
      <c r="AS119" s="328"/>
      <c r="AT119" s="328"/>
      <c r="AU119" s="328"/>
      <c r="AV119" s="328"/>
      <c r="AW119" s="328"/>
      <c r="AX119" s="328"/>
      <c r="AY119" s="328"/>
      <c r="AZ119" s="328"/>
      <c r="BA119" s="328"/>
      <c r="BB119" s="328"/>
      <c r="BC119" s="328"/>
      <c r="BD119" s="328"/>
      <c r="BE119" s="328"/>
      <c r="BF119" s="328"/>
      <c r="BG119" s="328"/>
      <c r="BI119" s="214"/>
    </row>
    <row r="120" spans="2:61" s="88" customFormat="1">
      <c r="B120" s="169"/>
      <c r="C120" s="170"/>
      <c r="D120" s="170"/>
      <c r="E120" s="170"/>
      <c r="F120" s="170"/>
      <c r="G120" s="170"/>
      <c r="H120" s="171"/>
      <c r="I120" s="89"/>
      <c r="J120" s="330"/>
      <c r="K120" s="325"/>
      <c r="L120" s="326"/>
      <c r="M120" s="214"/>
      <c r="N120" s="214"/>
      <c r="O120" s="327"/>
      <c r="P120" s="160"/>
      <c r="Q120" s="160"/>
      <c r="R120" s="160"/>
      <c r="S120" s="160"/>
      <c r="T120" s="160"/>
      <c r="U120" s="328"/>
      <c r="V120" s="201"/>
      <c r="W120" s="160"/>
      <c r="X120" s="325"/>
      <c r="Y120" s="331"/>
      <c r="Z120" s="332"/>
      <c r="AB120" s="118"/>
      <c r="AC120" s="328"/>
      <c r="AD120" s="328"/>
      <c r="AE120" s="328"/>
      <c r="AF120" s="328"/>
      <c r="AG120" s="328"/>
      <c r="AH120" s="328"/>
      <c r="AI120" s="328"/>
      <c r="AJ120" s="328"/>
      <c r="AK120" s="328"/>
      <c r="AL120" s="328"/>
      <c r="AM120" s="328"/>
      <c r="AN120" s="328"/>
      <c r="AO120" s="328"/>
      <c r="AP120" s="328"/>
      <c r="AQ120" s="328"/>
      <c r="AR120" s="328"/>
      <c r="AS120" s="328"/>
      <c r="AT120" s="328"/>
      <c r="AU120" s="328"/>
      <c r="AV120" s="328"/>
      <c r="AW120" s="328"/>
      <c r="AX120" s="328"/>
      <c r="AY120" s="328"/>
      <c r="AZ120" s="328"/>
      <c r="BA120" s="328"/>
      <c r="BB120" s="328"/>
      <c r="BC120" s="328"/>
      <c r="BD120" s="328"/>
      <c r="BE120" s="328"/>
      <c r="BF120" s="328"/>
      <c r="BG120" s="328"/>
      <c r="BI120" s="214"/>
    </row>
    <row r="121" spans="2:61" s="88" customFormat="1">
      <c r="B121" s="169"/>
      <c r="C121" s="170"/>
      <c r="D121" s="170"/>
      <c r="E121" s="170"/>
      <c r="F121" s="170"/>
      <c r="G121" s="170"/>
      <c r="H121" s="171"/>
      <c r="I121" s="89"/>
      <c r="J121" s="330"/>
      <c r="K121" s="325"/>
      <c r="L121" s="326"/>
      <c r="M121" s="214"/>
      <c r="N121" s="214"/>
      <c r="O121" s="327"/>
      <c r="P121" s="160"/>
      <c r="Q121" s="160"/>
      <c r="R121" s="160"/>
      <c r="S121" s="160"/>
      <c r="T121" s="160"/>
      <c r="U121" s="328"/>
      <c r="V121" s="201"/>
      <c r="W121" s="160"/>
      <c r="X121" s="325"/>
      <c r="Y121" s="331"/>
      <c r="Z121" s="332"/>
      <c r="AB121" s="118"/>
      <c r="AC121" s="328"/>
      <c r="AD121" s="328"/>
      <c r="AE121" s="328"/>
      <c r="AF121" s="328"/>
      <c r="AG121" s="328"/>
      <c r="AH121" s="328"/>
      <c r="AI121" s="328"/>
      <c r="AJ121" s="328"/>
      <c r="AK121" s="328"/>
      <c r="AL121" s="328"/>
      <c r="AM121" s="328"/>
      <c r="AN121" s="328"/>
      <c r="AO121" s="328"/>
      <c r="AP121" s="328"/>
      <c r="AQ121" s="328"/>
      <c r="AR121" s="328"/>
      <c r="AS121" s="328"/>
      <c r="AT121" s="328"/>
      <c r="AU121" s="328"/>
      <c r="AV121" s="328"/>
      <c r="AW121" s="328"/>
      <c r="AX121" s="328"/>
      <c r="AY121" s="328"/>
      <c r="AZ121" s="328"/>
      <c r="BA121" s="328"/>
      <c r="BB121" s="328"/>
      <c r="BC121" s="328"/>
      <c r="BD121" s="328"/>
      <c r="BE121" s="328"/>
      <c r="BF121" s="328"/>
      <c r="BG121" s="328"/>
      <c r="BI121" s="214"/>
    </row>
    <row r="122" spans="2:61" s="88" customFormat="1">
      <c r="B122" s="169"/>
      <c r="C122" s="170"/>
      <c r="D122" s="170"/>
      <c r="E122" s="170"/>
      <c r="F122" s="170"/>
      <c r="G122" s="170"/>
      <c r="H122" s="171"/>
      <c r="I122" s="89"/>
      <c r="J122" s="330"/>
      <c r="K122" s="325"/>
      <c r="L122" s="326"/>
      <c r="M122" s="214"/>
      <c r="N122" s="214"/>
      <c r="O122" s="327"/>
      <c r="P122" s="160"/>
      <c r="Q122" s="160"/>
      <c r="R122" s="160"/>
      <c r="S122" s="160"/>
      <c r="T122" s="160"/>
      <c r="U122" s="328"/>
      <c r="V122" s="201"/>
      <c r="W122" s="160"/>
      <c r="X122" s="325"/>
      <c r="Y122" s="331"/>
      <c r="Z122" s="332"/>
      <c r="AB122" s="118"/>
      <c r="AC122" s="328"/>
      <c r="AD122" s="328"/>
      <c r="AE122" s="328"/>
      <c r="AF122" s="328"/>
      <c r="AG122" s="328"/>
      <c r="AH122" s="328"/>
      <c r="AI122" s="328"/>
      <c r="AJ122" s="328"/>
      <c r="AK122" s="328"/>
      <c r="AL122" s="328"/>
      <c r="AM122" s="328"/>
      <c r="AN122" s="328"/>
      <c r="AO122" s="328"/>
      <c r="AP122" s="328"/>
      <c r="AQ122" s="328"/>
      <c r="AR122" s="328"/>
      <c r="AS122" s="328"/>
      <c r="AT122" s="328"/>
      <c r="AU122" s="328"/>
      <c r="AV122" s="328"/>
      <c r="AW122" s="328"/>
      <c r="AX122" s="328"/>
      <c r="AY122" s="328"/>
      <c r="AZ122" s="328"/>
      <c r="BA122" s="328"/>
      <c r="BB122" s="328"/>
      <c r="BC122" s="328"/>
      <c r="BD122" s="328"/>
      <c r="BE122" s="328"/>
      <c r="BF122" s="328"/>
      <c r="BG122" s="328"/>
      <c r="BI122" s="214"/>
    </row>
    <row r="123" spans="2:61" s="88" customFormat="1">
      <c r="B123" s="169"/>
      <c r="C123" s="170"/>
      <c r="D123" s="170"/>
      <c r="E123" s="170"/>
      <c r="F123" s="170"/>
      <c r="G123" s="170"/>
      <c r="H123" s="171"/>
      <c r="I123" s="89"/>
      <c r="J123" s="330"/>
      <c r="K123" s="325"/>
      <c r="L123" s="326"/>
      <c r="M123" s="214"/>
      <c r="N123" s="214"/>
      <c r="O123" s="327"/>
      <c r="P123" s="160"/>
      <c r="Q123" s="160"/>
      <c r="R123" s="160"/>
      <c r="S123" s="160"/>
      <c r="T123" s="160"/>
      <c r="U123" s="328"/>
      <c r="V123" s="201"/>
      <c r="W123" s="160"/>
      <c r="X123" s="325"/>
      <c r="Y123" s="331"/>
      <c r="Z123" s="332"/>
      <c r="AB123" s="118"/>
      <c r="AC123" s="328"/>
      <c r="AD123" s="328"/>
      <c r="AE123" s="328"/>
      <c r="AF123" s="328"/>
      <c r="AG123" s="328"/>
      <c r="AH123" s="328"/>
      <c r="AI123" s="328"/>
      <c r="AJ123" s="328"/>
      <c r="AK123" s="328"/>
      <c r="AL123" s="328"/>
      <c r="AM123" s="328"/>
      <c r="AN123" s="328"/>
      <c r="AO123" s="328"/>
      <c r="AP123" s="328"/>
      <c r="AQ123" s="328"/>
      <c r="AR123" s="328"/>
      <c r="AS123" s="328"/>
      <c r="AT123" s="328"/>
      <c r="AU123" s="328"/>
      <c r="AV123" s="328"/>
      <c r="AW123" s="328"/>
      <c r="AX123" s="328"/>
      <c r="AY123" s="328"/>
      <c r="AZ123" s="328"/>
      <c r="BA123" s="328"/>
      <c r="BB123" s="328"/>
      <c r="BC123" s="328"/>
      <c r="BD123" s="328"/>
      <c r="BE123" s="328"/>
      <c r="BF123" s="328"/>
      <c r="BG123" s="328"/>
      <c r="BI123" s="214"/>
    </row>
    <row r="124" spans="2:61" s="88" customFormat="1">
      <c r="B124" s="169"/>
      <c r="C124" s="170"/>
      <c r="D124" s="170"/>
      <c r="E124" s="170"/>
      <c r="F124" s="170"/>
      <c r="G124" s="170"/>
      <c r="H124" s="171"/>
      <c r="I124" s="89"/>
      <c r="J124" s="330"/>
      <c r="K124" s="325"/>
      <c r="L124" s="326"/>
      <c r="M124" s="214"/>
      <c r="N124" s="214"/>
      <c r="O124" s="327"/>
      <c r="P124" s="160"/>
      <c r="Q124" s="160"/>
      <c r="R124" s="160"/>
      <c r="S124" s="160"/>
      <c r="T124" s="160"/>
      <c r="U124" s="328"/>
      <c r="V124" s="201"/>
      <c r="W124" s="160"/>
      <c r="X124" s="325"/>
      <c r="Y124" s="331"/>
      <c r="Z124" s="332"/>
      <c r="AB124" s="118"/>
      <c r="AC124" s="328"/>
      <c r="AD124" s="328"/>
      <c r="AE124" s="328"/>
      <c r="AF124" s="328"/>
      <c r="AG124" s="328"/>
      <c r="AH124" s="328"/>
      <c r="AI124" s="328"/>
      <c r="AJ124" s="328"/>
      <c r="AK124" s="328"/>
      <c r="AL124" s="328"/>
      <c r="AM124" s="328"/>
      <c r="AN124" s="328"/>
      <c r="AO124" s="328"/>
      <c r="AP124" s="328"/>
      <c r="AQ124" s="328"/>
      <c r="AR124" s="328"/>
      <c r="AS124" s="328"/>
      <c r="AT124" s="328"/>
      <c r="AU124" s="328"/>
      <c r="AV124" s="328"/>
      <c r="AW124" s="328"/>
      <c r="AX124" s="328"/>
      <c r="AY124" s="328"/>
      <c r="AZ124" s="328"/>
      <c r="BA124" s="328"/>
      <c r="BB124" s="328"/>
      <c r="BC124" s="328"/>
      <c r="BD124" s="328"/>
      <c r="BE124" s="328"/>
      <c r="BF124" s="328"/>
      <c r="BG124" s="328"/>
      <c r="BI124" s="214"/>
    </row>
    <row r="125" spans="2:61" s="89" customFormat="1">
      <c r="B125" s="169"/>
      <c r="C125" s="170"/>
      <c r="D125" s="170"/>
      <c r="E125" s="170"/>
      <c r="F125" s="170"/>
      <c r="G125" s="170"/>
      <c r="H125" s="171"/>
      <c r="J125" s="97"/>
      <c r="K125" s="97"/>
      <c r="L125" s="97"/>
      <c r="M125" s="97"/>
      <c r="N125" s="97"/>
      <c r="T125" s="200"/>
      <c r="U125" s="320"/>
      <c r="V125" s="201"/>
      <c r="W125" s="88"/>
      <c r="X125" s="88"/>
      <c r="Z125" s="325"/>
      <c r="AB125" s="118"/>
      <c r="AC125" s="320"/>
      <c r="AD125" s="320"/>
      <c r="AE125" s="320"/>
      <c r="AF125" s="320"/>
      <c r="AG125" s="320"/>
      <c r="AH125" s="320"/>
      <c r="AI125" s="320"/>
      <c r="AJ125" s="320"/>
      <c r="AK125" s="320"/>
      <c r="AL125" s="320"/>
      <c r="AM125" s="320"/>
      <c r="AN125" s="320"/>
      <c r="AO125" s="320"/>
      <c r="AP125" s="320"/>
      <c r="AQ125" s="320"/>
      <c r="AR125" s="320"/>
      <c r="AS125" s="320"/>
      <c r="AT125" s="320"/>
      <c r="AU125" s="320"/>
      <c r="AV125" s="320"/>
      <c r="AW125" s="320"/>
      <c r="AX125" s="320"/>
      <c r="AY125" s="320"/>
      <c r="AZ125" s="320"/>
      <c r="BA125" s="320"/>
      <c r="BB125" s="320"/>
      <c r="BC125" s="320"/>
      <c r="BD125" s="320"/>
      <c r="BE125" s="320"/>
      <c r="BF125" s="320"/>
      <c r="BG125" s="320"/>
      <c r="BH125" s="88"/>
      <c r="BI125" s="214"/>
    </row>
    <row r="126" spans="2:61" s="89" customFormat="1">
      <c r="B126" s="169"/>
      <c r="C126" s="170"/>
      <c r="D126" s="170"/>
      <c r="E126" s="170"/>
      <c r="F126" s="170"/>
      <c r="G126" s="170"/>
      <c r="H126" s="171"/>
      <c r="J126" s="321"/>
      <c r="K126" s="325"/>
      <c r="L126" s="326"/>
      <c r="M126" s="214"/>
      <c r="N126" s="214"/>
      <c r="P126" s="160"/>
      <c r="Q126" s="160"/>
      <c r="R126" s="160"/>
      <c r="S126" s="160"/>
      <c r="T126" s="160"/>
      <c r="U126" s="328"/>
      <c r="V126" s="201"/>
      <c r="AB126" s="118"/>
      <c r="AC126" s="328"/>
      <c r="AD126" s="328"/>
      <c r="AE126" s="328"/>
      <c r="AF126" s="328"/>
      <c r="AG126" s="328"/>
      <c r="AH126" s="328"/>
      <c r="AI126" s="328"/>
      <c r="AJ126" s="328"/>
      <c r="AK126" s="328"/>
      <c r="AL126" s="328"/>
      <c r="AM126" s="328"/>
      <c r="AN126" s="328"/>
      <c r="AO126" s="328"/>
      <c r="AP126" s="328"/>
      <c r="AQ126" s="328"/>
      <c r="AR126" s="328"/>
      <c r="AS126" s="328"/>
      <c r="AT126" s="328"/>
      <c r="AU126" s="328"/>
      <c r="AV126" s="328"/>
      <c r="AW126" s="328"/>
      <c r="AX126" s="328"/>
      <c r="AY126" s="328"/>
      <c r="AZ126" s="328"/>
      <c r="BA126" s="328"/>
      <c r="BB126" s="328"/>
      <c r="BC126" s="328"/>
      <c r="BD126" s="328"/>
      <c r="BE126" s="328"/>
      <c r="BF126" s="328"/>
      <c r="BG126" s="328"/>
      <c r="BH126" s="88"/>
      <c r="BI126" s="214"/>
    </row>
    <row r="127" spans="2:61" s="89" customFormat="1">
      <c r="B127" s="169"/>
      <c r="C127" s="170"/>
      <c r="D127" s="170"/>
      <c r="E127" s="170"/>
      <c r="F127" s="170"/>
      <c r="G127" s="170"/>
      <c r="H127" s="171"/>
      <c r="J127" s="321"/>
      <c r="K127" s="325"/>
      <c r="L127" s="326"/>
      <c r="M127" s="214"/>
      <c r="N127" s="214"/>
      <c r="P127" s="160"/>
      <c r="Q127" s="160"/>
      <c r="R127" s="160"/>
      <c r="S127" s="160"/>
      <c r="T127" s="160"/>
      <c r="U127" s="328"/>
      <c r="V127" s="201"/>
      <c r="AB127" s="118"/>
      <c r="AC127" s="328"/>
      <c r="AD127" s="328"/>
      <c r="AE127" s="328"/>
      <c r="AF127" s="328"/>
      <c r="AG127" s="328"/>
      <c r="AH127" s="328"/>
      <c r="AI127" s="328"/>
      <c r="AJ127" s="328"/>
      <c r="AK127" s="328"/>
      <c r="AL127" s="328"/>
      <c r="AM127" s="328"/>
      <c r="AN127" s="328"/>
      <c r="AO127" s="328"/>
      <c r="AP127" s="328"/>
      <c r="AQ127" s="328"/>
      <c r="AR127" s="328"/>
      <c r="AS127" s="328"/>
      <c r="AT127" s="328"/>
      <c r="AU127" s="328"/>
      <c r="AV127" s="328"/>
      <c r="AW127" s="328"/>
      <c r="AX127" s="328"/>
      <c r="AY127" s="328"/>
      <c r="AZ127" s="328"/>
      <c r="BA127" s="328"/>
      <c r="BB127" s="328"/>
      <c r="BC127" s="328"/>
      <c r="BD127" s="328"/>
      <c r="BE127" s="328"/>
      <c r="BF127" s="328"/>
      <c r="BG127" s="328"/>
      <c r="BH127" s="88"/>
      <c r="BI127" s="214"/>
    </row>
    <row r="128" spans="2:61" s="89" customFormat="1">
      <c r="B128" s="441"/>
      <c r="C128" s="433"/>
      <c r="D128" s="433"/>
      <c r="E128" s="433"/>
      <c r="F128" s="433"/>
      <c r="G128" s="433"/>
      <c r="H128" s="448"/>
      <c r="I128" s="324"/>
      <c r="J128" s="321"/>
      <c r="K128" s="325"/>
      <c r="L128" s="326"/>
      <c r="M128" s="214"/>
      <c r="N128" s="214"/>
      <c r="P128" s="160"/>
      <c r="Q128" s="160"/>
      <c r="R128" s="160"/>
      <c r="S128" s="160"/>
      <c r="T128" s="160"/>
      <c r="U128" s="328"/>
      <c r="V128" s="201"/>
      <c r="AB128" s="118"/>
      <c r="AC128" s="328"/>
      <c r="AD128" s="328"/>
      <c r="AE128" s="328"/>
      <c r="AF128" s="328"/>
      <c r="AG128" s="328"/>
      <c r="AH128" s="328"/>
      <c r="AI128" s="328"/>
      <c r="AJ128" s="328"/>
      <c r="AK128" s="328"/>
      <c r="AL128" s="328"/>
      <c r="AM128" s="328"/>
      <c r="AN128" s="328"/>
      <c r="AO128" s="328"/>
      <c r="AP128" s="328"/>
      <c r="AQ128" s="328"/>
      <c r="AR128" s="328"/>
      <c r="AS128" s="328"/>
      <c r="AT128" s="328"/>
      <c r="AU128" s="328"/>
      <c r="AV128" s="328"/>
      <c r="AW128" s="328"/>
      <c r="AX128" s="328"/>
      <c r="AY128" s="328"/>
      <c r="AZ128" s="328"/>
      <c r="BA128" s="328"/>
      <c r="BB128" s="328"/>
      <c r="BC128" s="328"/>
      <c r="BD128" s="328"/>
      <c r="BE128" s="328"/>
      <c r="BF128" s="328"/>
      <c r="BG128" s="328"/>
      <c r="BH128" s="88"/>
      <c r="BI128" s="214"/>
    </row>
    <row r="129" spans="2:62" s="89" customFormat="1">
      <c r="B129" s="442"/>
      <c r="C129" s="434"/>
      <c r="D129" s="434"/>
      <c r="E129" s="434"/>
      <c r="F129" s="434"/>
      <c r="G129" s="434"/>
      <c r="H129" s="443"/>
      <c r="I129" s="97"/>
      <c r="J129" s="97"/>
      <c r="K129" s="97"/>
      <c r="L129" s="97"/>
      <c r="M129" s="97"/>
      <c r="N129" s="97"/>
      <c r="O129" s="153"/>
      <c r="R129" s="160"/>
      <c r="S129" s="160"/>
      <c r="T129" s="160"/>
      <c r="U129" s="160"/>
      <c r="V129" s="201"/>
      <c r="W129" s="88"/>
      <c r="X129" s="88"/>
      <c r="AB129" s="97"/>
      <c r="AC129" s="97"/>
      <c r="AD129" s="97"/>
      <c r="AE129" s="97"/>
      <c r="AF129" s="97"/>
      <c r="AG129" s="97"/>
      <c r="AH129" s="97"/>
      <c r="AI129" s="97"/>
      <c r="AJ129" s="97"/>
      <c r="AK129" s="97"/>
      <c r="AL129" s="97"/>
      <c r="AM129" s="97"/>
      <c r="AN129" s="97"/>
      <c r="AO129" s="97"/>
      <c r="AP129" s="97"/>
      <c r="AQ129" s="97"/>
      <c r="AR129" s="97"/>
      <c r="AS129" s="97"/>
      <c r="AT129" s="97"/>
      <c r="AU129" s="97"/>
      <c r="AV129" s="97"/>
      <c r="AW129" s="97"/>
      <c r="AX129" s="97"/>
      <c r="AY129" s="97"/>
      <c r="AZ129" s="97"/>
      <c r="BA129" s="97"/>
      <c r="BB129" s="97"/>
      <c r="BC129" s="97"/>
      <c r="BD129" s="97"/>
      <c r="BE129" s="97"/>
      <c r="BF129" s="97"/>
      <c r="BG129" s="97"/>
      <c r="BH129" s="97"/>
      <c r="BI129" s="97"/>
    </row>
    <row r="130" spans="2:62" s="89" customFormat="1">
      <c r="B130" s="444"/>
      <c r="C130" s="435"/>
      <c r="D130" s="436"/>
      <c r="E130" s="436"/>
      <c r="F130" s="435"/>
      <c r="G130" s="436"/>
      <c r="H130" s="449"/>
      <c r="I130" s="194"/>
      <c r="J130" s="180"/>
      <c r="K130" s="97"/>
      <c r="L130" s="97"/>
      <c r="M130" s="97"/>
      <c r="N130" s="195"/>
      <c r="T130" s="200"/>
      <c r="U130" s="200"/>
      <c r="V130" s="201"/>
      <c r="W130" s="88"/>
      <c r="X130" s="88"/>
      <c r="AB130" s="118"/>
      <c r="AC130" s="334"/>
      <c r="AD130" s="334"/>
      <c r="AE130" s="334"/>
      <c r="AF130" s="334"/>
      <c r="AG130" s="334"/>
      <c r="AH130" s="334"/>
      <c r="AI130" s="334"/>
      <c r="AJ130" s="334"/>
      <c r="AK130" s="334"/>
      <c r="AL130" s="334"/>
      <c r="AM130" s="334"/>
      <c r="AN130" s="334"/>
      <c r="AO130" s="334"/>
      <c r="AP130" s="334"/>
      <c r="AQ130" s="334"/>
      <c r="AR130" s="334"/>
      <c r="AS130" s="334"/>
      <c r="AT130" s="334"/>
      <c r="AU130" s="334"/>
      <c r="AV130" s="334"/>
      <c r="AW130" s="334"/>
      <c r="AX130" s="334"/>
      <c r="AY130" s="334"/>
      <c r="AZ130" s="334"/>
      <c r="BA130" s="334"/>
      <c r="BB130" s="334"/>
      <c r="BC130" s="334"/>
      <c r="BD130" s="334"/>
      <c r="BE130" s="334"/>
      <c r="BF130" s="334"/>
      <c r="BG130" s="334"/>
      <c r="BH130" s="335"/>
      <c r="BI130" s="335"/>
      <c r="BJ130" s="336"/>
    </row>
    <row r="131" spans="2:62" s="89" customFormat="1">
      <c r="B131" s="444"/>
      <c r="C131" s="435"/>
      <c r="D131" s="436"/>
      <c r="E131" s="436"/>
      <c r="F131" s="437"/>
      <c r="G131" s="436"/>
      <c r="H131" s="449"/>
      <c r="I131" s="194"/>
      <c r="J131" s="180"/>
      <c r="K131" s="97"/>
      <c r="L131" s="97"/>
      <c r="M131" s="97"/>
      <c r="N131" s="195"/>
      <c r="T131" s="200"/>
      <c r="U131" s="200"/>
      <c r="V131" s="201"/>
      <c r="W131" s="88"/>
      <c r="X131" s="88"/>
      <c r="AB131" s="118"/>
      <c r="AC131" s="334"/>
      <c r="AD131" s="334"/>
      <c r="AE131" s="334"/>
      <c r="AF131" s="334"/>
      <c r="AG131" s="334"/>
      <c r="AH131" s="334"/>
      <c r="AI131" s="334"/>
      <c r="AJ131" s="334"/>
      <c r="AK131" s="334"/>
      <c r="AL131" s="334"/>
      <c r="AM131" s="334"/>
      <c r="AN131" s="334"/>
      <c r="AO131" s="334"/>
      <c r="AP131" s="334"/>
      <c r="AQ131" s="334"/>
      <c r="AR131" s="334"/>
      <c r="AS131" s="334"/>
      <c r="AT131" s="334"/>
      <c r="AU131" s="334"/>
      <c r="AV131" s="334"/>
      <c r="AW131" s="334"/>
      <c r="AX131" s="334"/>
      <c r="AY131" s="334"/>
      <c r="AZ131" s="334"/>
      <c r="BA131" s="334"/>
      <c r="BB131" s="334"/>
      <c r="BC131" s="334"/>
      <c r="BD131" s="334"/>
      <c r="BE131" s="334"/>
      <c r="BF131" s="334"/>
      <c r="BG131" s="334"/>
      <c r="BH131" s="337"/>
      <c r="BI131" s="338"/>
      <c r="BJ131" s="88"/>
    </row>
    <row r="132" spans="2:62" s="89" customFormat="1">
      <c r="B132" s="444"/>
      <c r="C132" s="438"/>
      <c r="D132" s="436"/>
      <c r="E132" s="436"/>
      <c r="F132" s="439"/>
      <c r="G132" s="436"/>
      <c r="H132" s="449"/>
      <c r="I132" s="194"/>
      <c r="J132" s="180"/>
      <c r="K132" s="97"/>
      <c r="L132" s="97"/>
      <c r="M132" s="97"/>
      <c r="N132" s="195"/>
      <c r="O132" s="340"/>
      <c r="T132" s="200"/>
      <c r="U132" s="200"/>
      <c r="V132" s="201"/>
      <c r="W132" s="88"/>
      <c r="X132" s="88"/>
      <c r="BH132" s="341"/>
      <c r="BI132" s="336"/>
    </row>
    <row r="133" spans="2:62" s="89" customFormat="1">
      <c r="B133" s="169"/>
      <c r="C133" s="170"/>
      <c r="D133" s="170"/>
      <c r="E133" s="170"/>
      <c r="F133" s="170"/>
      <c r="G133" s="170"/>
      <c r="H133" s="171"/>
      <c r="J133" s="342"/>
      <c r="T133" s="200"/>
      <c r="U133" s="200"/>
      <c r="V133" s="201"/>
      <c r="W133" s="88"/>
      <c r="X133" s="88"/>
      <c r="BH133" s="88"/>
      <c r="BI133" s="88"/>
    </row>
    <row r="134" spans="2:62" s="89" customFormat="1">
      <c r="B134" s="442"/>
      <c r="C134" s="434"/>
      <c r="D134" s="434"/>
      <c r="E134" s="434"/>
      <c r="F134" s="434"/>
      <c r="G134" s="434"/>
      <c r="H134" s="443"/>
      <c r="I134" s="97"/>
      <c r="J134" s="97"/>
      <c r="K134" s="97"/>
      <c r="L134" s="97"/>
      <c r="M134" s="199"/>
      <c r="N134" s="96"/>
      <c r="T134" s="200"/>
      <c r="U134" s="200"/>
      <c r="V134" s="201"/>
      <c r="W134" s="88"/>
      <c r="X134" s="88"/>
      <c r="BH134" s="88"/>
      <c r="BI134" s="88"/>
    </row>
    <row r="135" spans="2:62" s="89" customFormat="1">
      <c r="B135" s="445"/>
      <c r="C135" s="440"/>
      <c r="D135" s="434"/>
      <c r="E135" s="434"/>
      <c r="F135" s="434"/>
      <c r="G135" s="434"/>
      <c r="H135" s="450"/>
      <c r="I135" s="194"/>
      <c r="J135" s="96"/>
      <c r="K135" s="96"/>
      <c r="L135" s="194"/>
      <c r="M135" s="194"/>
      <c r="N135" s="194"/>
      <c r="P135" s="314"/>
      <c r="Q135" s="314"/>
      <c r="R135" s="314"/>
      <c r="S135" s="314"/>
      <c r="T135" s="315"/>
      <c r="U135" s="316"/>
      <c r="V135" s="201"/>
      <c r="W135" s="314"/>
      <c r="X135" s="314"/>
      <c r="Y135" s="317"/>
      <c r="Z135" s="317"/>
      <c r="AB135" s="318"/>
      <c r="AC135" s="318"/>
      <c r="AD135" s="319"/>
      <c r="AE135" s="319"/>
      <c r="AF135" s="319"/>
      <c r="AG135" s="319"/>
      <c r="AH135" s="319"/>
      <c r="AI135" s="319"/>
      <c r="AJ135" s="319"/>
      <c r="AK135" s="319"/>
      <c r="AL135" s="319"/>
      <c r="AM135" s="319"/>
      <c r="AN135" s="319"/>
      <c r="AO135" s="319"/>
      <c r="AP135" s="319"/>
      <c r="AQ135" s="319"/>
      <c r="AR135" s="319"/>
      <c r="AS135" s="319"/>
      <c r="AT135" s="319"/>
      <c r="AU135" s="319"/>
      <c r="AV135" s="319"/>
      <c r="AW135" s="319"/>
      <c r="AX135" s="319"/>
      <c r="AY135" s="319"/>
      <c r="AZ135" s="319"/>
      <c r="BA135" s="319"/>
      <c r="BB135" s="319"/>
      <c r="BC135" s="319"/>
      <c r="BD135" s="319"/>
      <c r="BE135" s="319"/>
      <c r="BF135" s="319"/>
      <c r="BG135" s="319"/>
      <c r="BH135" s="88"/>
      <c r="BI135" s="88"/>
    </row>
    <row r="136" spans="2:62" s="89" customFormat="1">
      <c r="B136" s="442"/>
      <c r="C136" s="434"/>
      <c r="D136" s="434"/>
      <c r="E136" s="434"/>
      <c r="F136" s="434"/>
      <c r="G136" s="434"/>
      <c r="H136" s="443"/>
      <c r="I136" s="97"/>
      <c r="J136" s="97"/>
      <c r="K136" s="97"/>
      <c r="L136" s="97"/>
      <c r="M136" s="97"/>
      <c r="N136" s="97"/>
      <c r="T136" s="200"/>
      <c r="V136" s="201"/>
      <c r="W136" s="88"/>
      <c r="X136" s="88"/>
      <c r="AC136" s="320"/>
      <c r="AD136" s="320"/>
      <c r="AE136" s="320"/>
      <c r="AF136" s="320"/>
      <c r="AG136" s="320"/>
      <c r="AH136" s="320"/>
      <c r="AI136" s="320"/>
      <c r="AJ136" s="320"/>
      <c r="AK136" s="320"/>
      <c r="AL136" s="320"/>
      <c r="AM136" s="320"/>
      <c r="AN136" s="320"/>
      <c r="AO136" s="320"/>
      <c r="AP136" s="320"/>
      <c r="AQ136" s="320"/>
      <c r="AR136" s="320"/>
      <c r="AS136" s="320"/>
      <c r="AT136" s="320"/>
      <c r="AU136" s="320"/>
      <c r="AV136" s="320"/>
      <c r="AW136" s="320"/>
      <c r="AX136" s="320"/>
      <c r="AY136" s="320"/>
      <c r="AZ136" s="320"/>
      <c r="BA136" s="320"/>
      <c r="BB136" s="320"/>
      <c r="BC136" s="320"/>
      <c r="BD136" s="320"/>
      <c r="BE136" s="320"/>
      <c r="BF136" s="320"/>
      <c r="BG136" s="320"/>
      <c r="BH136" s="88"/>
      <c r="BI136" s="88"/>
    </row>
    <row r="137" spans="2:62" s="118" customFormat="1">
      <c r="B137" s="441"/>
      <c r="C137" s="433"/>
      <c r="D137" s="433"/>
      <c r="E137" s="433"/>
      <c r="F137" s="433"/>
      <c r="G137" s="433"/>
      <c r="H137" s="448"/>
      <c r="I137" s="324"/>
      <c r="J137" s="321"/>
      <c r="K137" s="325"/>
      <c r="L137" s="326"/>
      <c r="M137" s="214"/>
      <c r="N137" s="214"/>
      <c r="O137" s="327"/>
      <c r="P137" s="160"/>
      <c r="Q137" s="160"/>
      <c r="R137" s="160"/>
      <c r="S137" s="160"/>
      <c r="T137" s="160"/>
      <c r="U137" s="328"/>
      <c r="V137" s="201"/>
      <c r="W137" s="88"/>
      <c r="X137" s="88"/>
      <c r="AC137" s="328"/>
      <c r="AD137" s="328"/>
      <c r="AE137" s="328"/>
      <c r="AF137" s="328"/>
      <c r="AG137" s="328"/>
      <c r="AH137" s="328"/>
      <c r="AI137" s="328"/>
      <c r="AJ137" s="328"/>
      <c r="AK137" s="328"/>
      <c r="AL137" s="328"/>
      <c r="AM137" s="328"/>
      <c r="AN137" s="328"/>
      <c r="AO137" s="328"/>
      <c r="AP137" s="328"/>
      <c r="AQ137" s="328"/>
      <c r="AR137" s="328"/>
      <c r="AS137" s="328"/>
      <c r="AT137" s="328"/>
      <c r="AU137" s="328"/>
      <c r="AV137" s="328"/>
      <c r="AW137" s="328"/>
      <c r="AX137" s="328"/>
      <c r="AY137" s="328"/>
      <c r="AZ137" s="328"/>
      <c r="BA137" s="328"/>
      <c r="BB137" s="328"/>
      <c r="BC137" s="328"/>
      <c r="BD137" s="328"/>
      <c r="BE137" s="328"/>
      <c r="BF137" s="328"/>
      <c r="BG137" s="328"/>
      <c r="BH137" s="88"/>
      <c r="BI137" s="214"/>
    </row>
    <row r="138" spans="2:62" s="118" customFormat="1">
      <c r="B138" s="441"/>
      <c r="C138" s="433"/>
      <c r="D138" s="433"/>
      <c r="E138" s="433"/>
      <c r="F138" s="433"/>
      <c r="G138" s="433"/>
      <c r="H138" s="448"/>
      <c r="I138" s="324"/>
      <c r="J138" s="321"/>
      <c r="K138" s="325"/>
      <c r="L138" s="326"/>
      <c r="M138" s="214"/>
      <c r="N138" s="214"/>
      <c r="O138" s="327"/>
      <c r="P138" s="160"/>
      <c r="Q138" s="160"/>
      <c r="R138" s="160"/>
      <c r="S138" s="160"/>
      <c r="T138" s="160"/>
      <c r="U138" s="328"/>
      <c r="V138" s="201"/>
      <c r="W138" s="88"/>
      <c r="X138" s="88"/>
      <c r="AC138" s="328"/>
      <c r="AD138" s="328"/>
      <c r="AE138" s="328"/>
      <c r="AF138" s="328"/>
      <c r="AG138" s="328"/>
      <c r="AH138" s="328"/>
      <c r="AI138" s="328"/>
      <c r="AJ138" s="328"/>
      <c r="AK138" s="328"/>
      <c r="AL138" s="328"/>
      <c r="AM138" s="328"/>
      <c r="AN138" s="328"/>
      <c r="AO138" s="328"/>
      <c r="AP138" s="328"/>
      <c r="AQ138" s="328"/>
      <c r="AR138" s="328"/>
      <c r="AS138" s="328"/>
      <c r="AT138" s="328"/>
      <c r="AU138" s="328"/>
      <c r="AV138" s="328"/>
      <c r="AW138" s="328"/>
      <c r="AX138" s="328"/>
      <c r="AY138" s="328"/>
      <c r="AZ138" s="328"/>
      <c r="BA138" s="328"/>
      <c r="BB138" s="328"/>
      <c r="BC138" s="328"/>
      <c r="BD138" s="328"/>
      <c r="BE138" s="328"/>
      <c r="BF138" s="328"/>
      <c r="BG138" s="328"/>
      <c r="BH138" s="88"/>
      <c r="BI138" s="214"/>
    </row>
    <row r="139" spans="2:62" s="118" customFormat="1">
      <c r="B139" s="441"/>
      <c r="C139" s="433"/>
      <c r="D139" s="433"/>
      <c r="E139" s="433"/>
      <c r="F139" s="433"/>
      <c r="G139" s="433"/>
      <c r="H139" s="448"/>
      <c r="I139" s="324"/>
      <c r="J139" s="321"/>
      <c r="K139" s="325"/>
      <c r="L139" s="326"/>
      <c r="M139" s="214"/>
      <c r="N139" s="214"/>
      <c r="O139" s="327"/>
      <c r="P139" s="160"/>
      <c r="Q139" s="160"/>
      <c r="R139" s="160"/>
      <c r="S139" s="160"/>
      <c r="T139" s="160"/>
      <c r="U139" s="328"/>
      <c r="V139" s="201"/>
      <c r="W139" s="88"/>
      <c r="X139" s="88"/>
      <c r="AC139" s="328"/>
      <c r="AD139" s="328"/>
      <c r="AE139" s="328"/>
      <c r="AF139" s="328"/>
      <c r="AG139" s="328"/>
      <c r="AH139" s="328"/>
      <c r="AI139" s="328"/>
      <c r="AJ139" s="328"/>
      <c r="AK139" s="328"/>
      <c r="AL139" s="328"/>
      <c r="AM139" s="328"/>
      <c r="AN139" s="328"/>
      <c r="AO139" s="328"/>
      <c r="AP139" s="328"/>
      <c r="AQ139" s="328"/>
      <c r="AR139" s="328"/>
      <c r="AS139" s="328"/>
      <c r="AT139" s="328"/>
      <c r="AU139" s="328"/>
      <c r="AV139" s="328"/>
      <c r="AW139" s="328"/>
      <c r="AX139" s="328"/>
      <c r="AY139" s="328"/>
      <c r="AZ139" s="328"/>
      <c r="BA139" s="328"/>
      <c r="BB139" s="328"/>
      <c r="BC139" s="328"/>
      <c r="BD139" s="328"/>
      <c r="BE139" s="328"/>
      <c r="BF139" s="328"/>
      <c r="BG139" s="328"/>
      <c r="BH139" s="88"/>
      <c r="BI139" s="214"/>
    </row>
    <row r="140" spans="2:62" s="118" customFormat="1">
      <c r="B140" s="441"/>
      <c r="C140" s="433"/>
      <c r="D140" s="433"/>
      <c r="E140" s="433"/>
      <c r="F140" s="433"/>
      <c r="G140" s="433"/>
      <c r="H140" s="448"/>
      <c r="I140" s="324"/>
      <c r="J140" s="321"/>
      <c r="K140" s="325"/>
      <c r="L140" s="326"/>
      <c r="M140" s="214"/>
      <c r="N140" s="214"/>
      <c r="O140" s="327"/>
      <c r="P140" s="160"/>
      <c r="Q140" s="160"/>
      <c r="R140" s="160"/>
      <c r="S140" s="160"/>
      <c r="T140" s="160"/>
      <c r="U140" s="328"/>
      <c r="V140" s="201"/>
      <c r="W140" s="88"/>
      <c r="X140" s="88"/>
      <c r="AC140" s="328"/>
      <c r="AD140" s="328"/>
      <c r="AE140" s="328"/>
      <c r="AF140" s="328"/>
      <c r="AG140" s="328"/>
      <c r="AH140" s="328"/>
      <c r="AI140" s="328"/>
      <c r="AJ140" s="328"/>
      <c r="AK140" s="328"/>
      <c r="AL140" s="328"/>
      <c r="AM140" s="328"/>
      <c r="AN140" s="328"/>
      <c r="AO140" s="328"/>
      <c r="AP140" s="328"/>
      <c r="AQ140" s="328"/>
      <c r="AR140" s="328"/>
      <c r="AS140" s="328"/>
      <c r="AT140" s="328"/>
      <c r="AU140" s="328"/>
      <c r="AV140" s="328"/>
      <c r="AW140" s="328"/>
      <c r="AX140" s="328"/>
      <c r="AY140" s="328"/>
      <c r="AZ140" s="328"/>
      <c r="BA140" s="328"/>
      <c r="BB140" s="328"/>
      <c r="BC140" s="328"/>
      <c r="BD140" s="328"/>
      <c r="BE140" s="328"/>
      <c r="BF140" s="328"/>
      <c r="BG140" s="328"/>
      <c r="BH140" s="88"/>
      <c r="BI140" s="214"/>
    </row>
    <row r="141" spans="2:62" s="118" customFormat="1" ht="16.5" thickBot="1">
      <c r="B141" s="446"/>
      <c r="C141" s="447"/>
      <c r="D141" s="447"/>
      <c r="E141" s="447"/>
      <c r="F141" s="447"/>
      <c r="G141" s="447"/>
      <c r="H141" s="451"/>
      <c r="I141" s="324"/>
      <c r="J141" s="321"/>
      <c r="K141" s="325"/>
      <c r="L141" s="326"/>
      <c r="M141" s="214"/>
      <c r="N141" s="214"/>
      <c r="O141" s="327"/>
      <c r="P141" s="160"/>
      <c r="Q141" s="160"/>
      <c r="R141" s="160"/>
      <c r="S141" s="160"/>
      <c r="T141" s="160"/>
      <c r="U141" s="328"/>
      <c r="V141" s="201"/>
      <c r="W141" s="88"/>
      <c r="X141" s="88"/>
      <c r="AC141" s="328"/>
      <c r="AD141" s="328"/>
      <c r="AE141" s="328"/>
      <c r="AF141" s="328"/>
      <c r="AG141" s="328"/>
      <c r="AH141" s="328"/>
      <c r="AI141" s="328"/>
      <c r="AJ141" s="328"/>
      <c r="AK141" s="328"/>
      <c r="AL141" s="328"/>
      <c r="AM141" s="328"/>
      <c r="AN141" s="328"/>
      <c r="AO141" s="328"/>
      <c r="AP141" s="328"/>
      <c r="AQ141" s="328"/>
      <c r="AR141" s="328"/>
      <c r="AS141" s="328"/>
      <c r="AT141" s="328"/>
      <c r="AU141" s="328"/>
      <c r="AV141" s="328"/>
      <c r="AW141" s="328"/>
      <c r="AX141" s="328"/>
      <c r="AY141" s="328"/>
      <c r="AZ141" s="328"/>
      <c r="BA141" s="328"/>
      <c r="BB141" s="328"/>
      <c r="BC141" s="328"/>
      <c r="BD141" s="328"/>
      <c r="BE141" s="328"/>
      <c r="BF141" s="328"/>
      <c r="BG141" s="328"/>
      <c r="BH141" s="88"/>
      <c r="BI141" s="214"/>
    </row>
    <row r="142" spans="2:62" s="118" customFormat="1">
      <c r="B142" s="321"/>
      <c r="C142" s="322"/>
      <c r="D142" s="322"/>
      <c r="E142" s="322"/>
      <c r="F142" s="322"/>
      <c r="G142" s="322"/>
      <c r="H142" s="323"/>
      <c r="I142" s="324"/>
      <c r="J142" s="321"/>
      <c r="K142" s="325"/>
      <c r="L142" s="326"/>
      <c r="M142" s="214"/>
      <c r="N142" s="214"/>
      <c r="O142" s="327"/>
      <c r="P142" s="160"/>
      <c r="Q142" s="160"/>
      <c r="R142" s="160"/>
      <c r="S142" s="160"/>
      <c r="T142" s="160"/>
      <c r="U142" s="328"/>
      <c r="V142" s="201"/>
      <c r="W142" s="88"/>
      <c r="X142" s="88"/>
      <c r="AC142" s="328"/>
      <c r="AD142" s="328"/>
      <c r="AE142" s="328"/>
      <c r="AF142" s="328"/>
      <c r="AG142" s="328"/>
      <c r="AH142" s="328"/>
      <c r="AI142" s="328"/>
      <c r="AJ142" s="328"/>
      <c r="AK142" s="328"/>
      <c r="AL142" s="328"/>
      <c r="AM142" s="328"/>
      <c r="AN142" s="328"/>
      <c r="AO142" s="328"/>
      <c r="AP142" s="328"/>
      <c r="AQ142" s="328"/>
      <c r="AR142" s="328"/>
      <c r="AS142" s="328"/>
      <c r="AT142" s="328"/>
      <c r="AU142" s="328"/>
      <c r="AV142" s="328"/>
      <c r="AW142" s="328"/>
      <c r="AX142" s="328"/>
      <c r="AY142" s="328"/>
      <c r="AZ142" s="328"/>
      <c r="BA142" s="328"/>
      <c r="BB142" s="328"/>
      <c r="BC142" s="328"/>
      <c r="BD142" s="328"/>
      <c r="BE142" s="328"/>
      <c r="BF142" s="328"/>
      <c r="BG142" s="328"/>
      <c r="BH142" s="88"/>
      <c r="BI142" s="214"/>
    </row>
    <row r="143" spans="2:62" s="118" customFormat="1">
      <c r="B143" s="321"/>
      <c r="C143" s="322"/>
      <c r="D143" s="322"/>
      <c r="E143" s="322"/>
      <c r="F143" s="322"/>
      <c r="G143" s="322"/>
      <c r="H143" s="323"/>
      <c r="I143" s="324"/>
      <c r="J143" s="321"/>
      <c r="K143" s="325"/>
      <c r="L143" s="326"/>
      <c r="M143" s="214"/>
      <c r="N143" s="214"/>
      <c r="O143" s="327"/>
      <c r="P143" s="160"/>
      <c r="Q143" s="160"/>
      <c r="R143" s="160"/>
      <c r="S143" s="160"/>
      <c r="T143" s="160"/>
      <c r="U143" s="328"/>
      <c r="V143" s="201"/>
      <c r="W143" s="88"/>
      <c r="X143" s="88"/>
      <c r="AC143" s="328"/>
      <c r="AD143" s="328"/>
      <c r="AE143" s="328"/>
      <c r="AF143" s="328"/>
      <c r="AG143" s="328"/>
      <c r="AH143" s="328"/>
      <c r="AI143" s="328"/>
      <c r="AJ143" s="328"/>
      <c r="AK143" s="328"/>
      <c r="AL143" s="328"/>
      <c r="AM143" s="328"/>
      <c r="AN143" s="328"/>
      <c r="AO143" s="328"/>
      <c r="AP143" s="328"/>
      <c r="AQ143" s="328"/>
      <c r="AR143" s="328"/>
      <c r="AS143" s="328"/>
      <c r="AT143" s="328"/>
      <c r="AU143" s="328"/>
      <c r="AV143" s="328"/>
      <c r="AW143" s="328"/>
      <c r="AX143" s="328"/>
      <c r="AY143" s="328"/>
      <c r="AZ143" s="328"/>
      <c r="BA143" s="328"/>
      <c r="BB143" s="328"/>
      <c r="BC143" s="328"/>
      <c r="BD143" s="328"/>
      <c r="BE143" s="328"/>
      <c r="BF143" s="328"/>
      <c r="BG143" s="328"/>
      <c r="BH143" s="88"/>
      <c r="BI143" s="214"/>
    </row>
    <row r="144" spans="2:62" s="118" customFormat="1">
      <c r="B144" s="321"/>
      <c r="C144" s="322"/>
      <c r="D144" s="322"/>
      <c r="E144" s="322"/>
      <c r="F144" s="322"/>
      <c r="G144" s="322"/>
      <c r="H144" s="323"/>
      <c r="I144" s="324"/>
      <c r="J144" s="321"/>
      <c r="K144" s="325"/>
      <c r="L144" s="326"/>
      <c r="M144" s="214"/>
      <c r="N144" s="214"/>
      <c r="O144" s="327"/>
      <c r="P144" s="160"/>
      <c r="Q144" s="160"/>
      <c r="R144" s="160"/>
      <c r="S144" s="160"/>
      <c r="T144" s="160"/>
      <c r="U144" s="328"/>
      <c r="V144" s="201"/>
      <c r="W144" s="88"/>
      <c r="X144" s="88"/>
      <c r="AC144" s="328"/>
      <c r="AD144" s="328"/>
      <c r="AE144" s="328"/>
      <c r="AF144" s="328"/>
      <c r="AG144" s="328"/>
      <c r="AH144" s="328"/>
      <c r="AI144" s="328"/>
      <c r="AJ144" s="328"/>
      <c r="AK144" s="328"/>
      <c r="AL144" s="328"/>
      <c r="AM144" s="328"/>
      <c r="AN144" s="328"/>
      <c r="AO144" s="328"/>
      <c r="AP144" s="328"/>
      <c r="AQ144" s="328"/>
      <c r="AR144" s="328"/>
      <c r="AS144" s="328"/>
      <c r="AT144" s="328"/>
      <c r="AU144" s="328"/>
      <c r="AV144" s="328"/>
      <c r="AW144" s="328"/>
      <c r="AX144" s="328"/>
      <c r="AY144" s="328"/>
      <c r="AZ144" s="328"/>
      <c r="BA144" s="328"/>
      <c r="BB144" s="328"/>
      <c r="BC144" s="328"/>
      <c r="BD144" s="328"/>
      <c r="BE144" s="328"/>
      <c r="BF144" s="328"/>
      <c r="BG144" s="328"/>
      <c r="BH144" s="88"/>
      <c r="BI144" s="214"/>
    </row>
    <row r="145" spans="2:61" s="118" customFormat="1">
      <c r="B145" s="321"/>
      <c r="C145" s="322"/>
      <c r="D145" s="322"/>
      <c r="E145" s="322"/>
      <c r="F145" s="322"/>
      <c r="G145" s="322"/>
      <c r="H145" s="323"/>
      <c r="I145" s="324"/>
      <c r="J145" s="321"/>
      <c r="K145" s="325"/>
      <c r="L145" s="326"/>
      <c r="M145" s="214"/>
      <c r="N145" s="214"/>
      <c r="P145" s="160"/>
      <c r="Q145" s="160"/>
      <c r="R145" s="160"/>
      <c r="S145" s="160"/>
      <c r="T145" s="160"/>
      <c r="U145" s="328"/>
      <c r="V145" s="201"/>
      <c r="W145" s="88"/>
      <c r="X145" s="88"/>
      <c r="AC145" s="328"/>
      <c r="AD145" s="328"/>
      <c r="AE145" s="328"/>
      <c r="AF145" s="328"/>
      <c r="AG145" s="328"/>
      <c r="AH145" s="328"/>
      <c r="AI145" s="328"/>
      <c r="AJ145" s="328"/>
      <c r="AK145" s="328"/>
      <c r="AL145" s="328"/>
      <c r="AM145" s="328"/>
      <c r="AN145" s="328"/>
      <c r="AO145" s="328"/>
      <c r="AP145" s="328"/>
      <c r="AQ145" s="328"/>
      <c r="AR145" s="328"/>
      <c r="AS145" s="328"/>
      <c r="AT145" s="328"/>
      <c r="AU145" s="328"/>
      <c r="AV145" s="328"/>
      <c r="AW145" s="328"/>
      <c r="AX145" s="328"/>
      <c r="AY145" s="328"/>
      <c r="AZ145" s="328"/>
      <c r="BA145" s="328"/>
      <c r="BB145" s="328"/>
      <c r="BC145" s="328"/>
      <c r="BD145" s="328"/>
      <c r="BE145" s="328"/>
      <c r="BF145" s="328"/>
      <c r="BG145" s="328"/>
      <c r="BH145" s="88"/>
      <c r="BI145" s="214"/>
    </row>
    <row r="146" spans="2:61" s="118" customFormat="1">
      <c r="B146" s="321"/>
      <c r="C146" s="322"/>
      <c r="D146" s="322"/>
      <c r="E146" s="322"/>
      <c r="F146" s="322"/>
      <c r="G146" s="322"/>
      <c r="H146" s="323"/>
      <c r="I146" s="324"/>
      <c r="J146" s="321"/>
      <c r="K146" s="325"/>
      <c r="L146" s="326"/>
      <c r="M146" s="214"/>
      <c r="N146" s="214"/>
      <c r="P146" s="160"/>
      <c r="Q146" s="160"/>
      <c r="R146" s="160"/>
      <c r="S146" s="160"/>
      <c r="T146" s="160"/>
      <c r="U146" s="328"/>
      <c r="V146" s="201"/>
      <c r="W146" s="88"/>
      <c r="X146" s="88"/>
      <c r="AC146" s="328"/>
      <c r="AD146" s="328"/>
      <c r="AE146" s="328"/>
      <c r="AF146" s="328"/>
      <c r="AG146" s="328"/>
      <c r="AH146" s="328"/>
      <c r="AI146" s="328"/>
      <c r="AJ146" s="328"/>
      <c r="AK146" s="328"/>
      <c r="AL146" s="328"/>
      <c r="AM146" s="328"/>
      <c r="AN146" s="328"/>
      <c r="AO146" s="328"/>
      <c r="AP146" s="328"/>
      <c r="AQ146" s="328"/>
      <c r="AR146" s="328"/>
      <c r="AS146" s="328"/>
      <c r="AT146" s="328"/>
      <c r="AU146" s="328"/>
      <c r="AV146" s="328"/>
      <c r="AW146" s="328"/>
      <c r="AX146" s="328"/>
      <c r="AY146" s="328"/>
      <c r="AZ146" s="328"/>
      <c r="BA146" s="328"/>
      <c r="BB146" s="328"/>
      <c r="BC146" s="328"/>
      <c r="BD146" s="328"/>
      <c r="BE146" s="328"/>
      <c r="BF146" s="328"/>
      <c r="BG146" s="328"/>
      <c r="BH146" s="88"/>
      <c r="BI146" s="214"/>
    </row>
    <row r="147" spans="2:61" s="89" customFormat="1">
      <c r="B147" s="97"/>
      <c r="C147" s="97"/>
      <c r="D147" s="97"/>
      <c r="E147" s="97"/>
      <c r="F147" s="97"/>
      <c r="G147" s="97"/>
      <c r="H147" s="97"/>
      <c r="I147" s="97"/>
      <c r="J147" s="97"/>
      <c r="K147" s="97"/>
      <c r="L147" s="97"/>
      <c r="M147" s="97"/>
      <c r="N147" s="97"/>
      <c r="O147" s="153"/>
      <c r="T147" s="200"/>
      <c r="U147" s="200"/>
      <c r="V147" s="201"/>
      <c r="W147" s="88"/>
      <c r="X147" s="88"/>
      <c r="AB147" s="118"/>
      <c r="AC147" s="320"/>
      <c r="AD147" s="320"/>
      <c r="AE147" s="320"/>
      <c r="AF147" s="320"/>
      <c r="AG147" s="320"/>
      <c r="AH147" s="320"/>
      <c r="AI147" s="320"/>
      <c r="AJ147" s="320"/>
      <c r="AK147" s="320"/>
      <c r="AL147" s="320"/>
      <c r="AM147" s="320"/>
      <c r="AN147" s="320"/>
      <c r="AO147" s="320"/>
      <c r="AP147" s="320"/>
      <c r="AQ147" s="320"/>
      <c r="AR147" s="320"/>
      <c r="AS147" s="320"/>
      <c r="AT147" s="320"/>
      <c r="AU147" s="320"/>
      <c r="AV147" s="320"/>
      <c r="AW147" s="320"/>
      <c r="AX147" s="320"/>
      <c r="AY147" s="320"/>
      <c r="AZ147" s="320"/>
      <c r="BA147" s="320"/>
      <c r="BB147" s="320"/>
      <c r="BC147" s="320"/>
      <c r="BD147" s="320"/>
      <c r="BE147" s="320"/>
      <c r="BF147" s="320"/>
      <c r="BG147" s="320"/>
      <c r="BH147" s="88"/>
      <c r="BI147" s="214"/>
    </row>
    <row r="148" spans="2:61" s="89" customFormat="1">
      <c r="B148" s="321"/>
      <c r="C148" s="343"/>
      <c r="D148" s="322"/>
      <c r="E148" s="322"/>
      <c r="F148" s="322"/>
      <c r="G148" s="322"/>
      <c r="H148" s="323"/>
      <c r="I148" s="324"/>
      <c r="J148" s="321"/>
      <c r="K148" s="325"/>
      <c r="L148" s="326"/>
      <c r="M148" s="214"/>
      <c r="N148" s="214"/>
      <c r="P148" s="160"/>
      <c r="Q148" s="160"/>
      <c r="R148" s="160"/>
      <c r="S148" s="160"/>
      <c r="T148" s="160"/>
      <c r="U148" s="328"/>
      <c r="V148" s="201"/>
      <c r="W148" s="88"/>
      <c r="X148" s="88"/>
      <c r="AB148" s="118"/>
      <c r="AC148" s="328"/>
      <c r="AD148" s="328"/>
      <c r="AE148" s="328"/>
      <c r="AF148" s="328"/>
      <c r="AG148" s="328"/>
      <c r="AH148" s="328"/>
      <c r="AI148" s="328"/>
      <c r="AJ148" s="328"/>
      <c r="AK148" s="328"/>
      <c r="AL148" s="328"/>
      <c r="AM148" s="328"/>
      <c r="AN148" s="328"/>
      <c r="AO148" s="328"/>
      <c r="AP148" s="328"/>
      <c r="AQ148" s="328"/>
      <c r="AR148" s="328"/>
      <c r="AS148" s="328"/>
      <c r="AT148" s="328"/>
      <c r="AU148" s="328"/>
      <c r="AV148" s="328"/>
      <c r="AW148" s="328"/>
      <c r="AX148" s="328"/>
      <c r="AY148" s="328"/>
      <c r="AZ148" s="328"/>
      <c r="BA148" s="328"/>
      <c r="BB148" s="328"/>
      <c r="BC148" s="328"/>
      <c r="BD148" s="328"/>
      <c r="BE148" s="328"/>
      <c r="BF148" s="328"/>
      <c r="BG148" s="328"/>
      <c r="BH148" s="88"/>
      <c r="BI148" s="214"/>
    </row>
    <row r="149" spans="2:61" s="89" customFormat="1">
      <c r="B149" s="321"/>
      <c r="C149" s="343"/>
      <c r="D149" s="344"/>
      <c r="E149" s="343"/>
      <c r="F149" s="321"/>
      <c r="G149" s="343"/>
      <c r="H149" s="323"/>
      <c r="I149" s="324"/>
      <c r="J149" s="324"/>
      <c r="K149" s="325"/>
      <c r="L149" s="326"/>
      <c r="M149" s="214"/>
      <c r="N149" s="214"/>
      <c r="P149" s="160"/>
      <c r="Q149" s="160"/>
      <c r="R149" s="160"/>
      <c r="S149" s="160"/>
      <c r="T149" s="160"/>
      <c r="U149" s="328"/>
      <c r="V149" s="201"/>
      <c r="W149" s="88"/>
      <c r="X149" s="88"/>
      <c r="AB149" s="118"/>
      <c r="AC149" s="328"/>
      <c r="AD149" s="328"/>
      <c r="AE149" s="328"/>
      <c r="AF149" s="328"/>
      <c r="AG149" s="328"/>
      <c r="AH149" s="328"/>
      <c r="AI149" s="328"/>
      <c r="AJ149" s="328"/>
      <c r="AK149" s="328"/>
      <c r="AL149" s="328"/>
      <c r="AM149" s="328"/>
      <c r="AN149" s="328"/>
      <c r="AO149" s="328"/>
      <c r="AP149" s="328"/>
      <c r="AQ149" s="328"/>
      <c r="AR149" s="328"/>
      <c r="AS149" s="328"/>
      <c r="AT149" s="328"/>
      <c r="AU149" s="328"/>
      <c r="AV149" s="328"/>
      <c r="AW149" s="328"/>
      <c r="AX149" s="328"/>
      <c r="AY149" s="328"/>
      <c r="AZ149" s="328"/>
      <c r="BA149" s="328"/>
      <c r="BB149" s="328"/>
      <c r="BC149" s="328"/>
      <c r="BD149" s="328"/>
      <c r="BE149" s="328"/>
      <c r="BF149" s="328"/>
      <c r="BG149" s="328"/>
      <c r="BH149" s="88"/>
      <c r="BI149" s="214"/>
    </row>
    <row r="150" spans="2:61" s="89" customFormat="1">
      <c r="B150" s="321"/>
      <c r="C150" s="343"/>
      <c r="D150" s="345"/>
      <c r="E150" s="343"/>
      <c r="F150" s="88"/>
      <c r="G150" s="343"/>
      <c r="H150" s="323"/>
      <c r="I150" s="324"/>
      <c r="J150" s="321"/>
      <c r="K150" s="325"/>
      <c r="L150" s="326"/>
      <c r="M150" s="214"/>
      <c r="N150" s="214"/>
      <c r="P150" s="160"/>
      <c r="Q150" s="160"/>
      <c r="R150" s="160"/>
      <c r="S150" s="160"/>
      <c r="T150" s="160"/>
      <c r="U150" s="328"/>
      <c r="V150" s="201"/>
      <c r="W150" s="88"/>
      <c r="X150" s="88"/>
      <c r="AB150" s="118"/>
      <c r="AC150" s="328"/>
      <c r="AD150" s="328"/>
      <c r="AE150" s="328"/>
      <c r="AF150" s="328"/>
      <c r="AG150" s="328"/>
      <c r="AH150" s="328"/>
      <c r="AI150" s="328"/>
      <c r="AJ150" s="328"/>
      <c r="AK150" s="328"/>
      <c r="AL150" s="328"/>
      <c r="AM150" s="328"/>
      <c r="AN150" s="328"/>
      <c r="AO150" s="328"/>
      <c r="AP150" s="328"/>
      <c r="AQ150" s="328"/>
      <c r="AR150" s="328"/>
      <c r="AS150" s="328"/>
      <c r="AT150" s="328"/>
      <c r="AU150" s="328"/>
      <c r="AV150" s="328"/>
      <c r="AW150" s="328"/>
      <c r="AX150" s="328"/>
      <c r="AY150" s="328"/>
      <c r="AZ150" s="328"/>
      <c r="BA150" s="328"/>
      <c r="BB150" s="328"/>
      <c r="BC150" s="328"/>
      <c r="BD150" s="328"/>
      <c r="BE150" s="328"/>
      <c r="BF150" s="328"/>
      <c r="BG150" s="328"/>
      <c r="BH150" s="88"/>
      <c r="BI150" s="214"/>
    </row>
    <row r="151" spans="2:61" s="89" customFormat="1">
      <c r="B151" s="97"/>
      <c r="C151" s="97"/>
      <c r="D151" s="97"/>
      <c r="E151" s="97"/>
      <c r="F151" s="97"/>
      <c r="G151" s="97"/>
      <c r="H151" s="97"/>
      <c r="I151" s="97"/>
      <c r="J151" s="97"/>
      <c r="K151" s="97"/>
      <c r="L151" s="97"/>
      <c r="M151" s="97"/>
      <c r="N151" s="97"/>
      <c r="T151" s="200"/>
      <c r="U151" s="200"/>
      <c r="V151" s="201"/>
      <c r="W151" s="314"/>
      <c r="X151" s="314"/>
      <c r="Y151" s="317"/>
      <c r="Z151" s="317"/>
      <c r="AB151" s="329"/>
      <c r="AC151" s="320"/>
      <c r="AD151" s="320"/>
      <c r="AE151" s="320"/>
      <c r="AF151" s="320"/>
      <c r="AG151" s="320"/>
      <c r="AH151" s="320"/>
      <c r="AI151" s="320"/>
      <c r="AJ151" s="320"/>
      <c r="AK151" s="320"/>
      <c r="AL151" s="320"/>
      <c r="AM151" s="320"/>
      <c r="AN151" s="320"/>
      <c r="AO151" s="320"/>
      <c r="AP151" s="320"/>
      <c r="AQ151" s="320"/>
      <c r="AR151" s="320"/>
      <c r="AS151" s="320"/>
      <c r="AT151" s="320"/>
      <c r="AU151" s="320"/>
      <c r="AV151" s="320"/>
      <c r="AW151" s="320"/>
      <c r="AX151" s="320"/>
      <c r="AY151" s="320"/>
      <c r="AZ151" s="320"/>
      <c r="BA151" s="320"/>
      <c r="BB151" s="320"/>
      <c r="BC151" s="320"/>
      <c r="BD151" s="320"/>
      <c r="BE151" s="320"/>
      <c r="BF151" s="320"/>
      <c r="BG151" s="320"/>
      <c r="BH151" s="88"/>
      <c r="BI151" s="214"/>
    </row>
    <row r="152" spans="2:61" s="88" customFormat="1">
      <c r="B152" s="321"/>
      <c r="C152" s="343"/>
      <c r="D152" s="324"/>
      <c r="E152" s="330"/>
      <c r="F152" s="330"/>
      <c r="G152" s="330"/>
      <c r="H152" s="346"/>
      <c r="I152" s="324"/>
      <c r="J152" s="330"/>
      <c r="K152" s="325"/>
      <c r="L152" s="326"/>
      <c r="M152" s="214"/>
      <c r="N152" s="214"/>
      <c r="O152" s="327"/>
      <c r="P152" s="160"/>
      <c r="Q152" s="160"/>
      <c r="R152" s="160"/>
      <c r="S152" s="160"/>
      <c r="T152" s="160"/>
      <c r="U152" s="328"/>
      <c r="V152" s="201"/>
      <c r="W152" s="160"/>
      <c r="X152" s="325"/>
      <c r="Y152" s="331"/>
      <c r="Z152" s="332"/>
      <c r="AB152" s="118"/>
      <c r="AC152" s="328"/>
      <c r="AD152" s="328"/>
      <c r="AE152" s="328"/>
      <c r="AF152" s="328"/>
      <c r="AG152" s="328"/>
      <c r="AH152" s="328"/>
      <c r="AI152" s="328"/>
      <c r="AJ152" s="328"/>
      <c r="AK152" s="328"/>
      <c r="AL152" s="328"/>
      <c r="AM152" s="328"/>
      <c r="AN152" s="328"/>
      <c r="AO152" s="328"/>
      <c r="AP152" s="328"/>
      <c r="AQ152" s="328"/>
      <c r="AR152" s="328"/>
      <c r="AS152" s="328"/>
      <c r="AT152" s="328"/>
      <c r="AU152" s="328"/>
      <c r="AV152" s="328"/>
      <c r="AW152" s="328"/>
      <c r="AX152" s="328"/>
      <c r="AY152" s="328"/>
      <c r="AZ152" s="328"/>
      <c r="BA152" s="328"/>
      <c r="BB152" s="328"/>
      <c r="BC152" s="328"/>
      <c r="BD152" s="328"/>
      <c r="BE152" s="328"/>
      <c r="BF152" s="328"/>
      <c r="BG152" s="328"/>
      <c r="BI152" s="214"/>
    </row>
    <row r="153" spans="2:61" s="89" customFormat="1">
      <c r="B153" s="97"/>
      <c r="C153" s="97"/>
      <c r="D153" s="97"/>
      <c r="E153" s="97"/>
      <c r="F153" s="97"/>
      <c r="G153" s="97"/>
      <c r="H153" s="97"/>
      <c r="I153" s="97"/>
      <c r="J153" s="97"/>
      <c r="K153" s="97"/>
      <c r="L153" s="97"/>
      <c r="M153" s="97"/>
      <c r="N153" s="97"/>
      <c r="T153" s="200"/>
      <c r="U153" s="320"/>
      <c r="V153" s="201"/>
      <c r="W153" s="325"/>
      <c r="X153" s="325"/>
      <c r="Y153" s="331"/>
      <c r="Z153" s="325"/>
      <c r="AB153" s="118"/>
      <c r="AC153" s="320"/>
      <c r="AD153" s="320"/>
      <c r="AE153" s="320"/>
      <c r="AF153" s="320"/>
      <c r="AG153" s="320"/>
      <c r="AH153" s="320"/>
      <c r="AI153" s="320"/>
      <c r="AJ153" s="320"/>
      <c r="AK153" s="320"/>
      <c r="AL153" s="320"/>
      <c r="AM153" s="320"/>
      <c r="AN153" s="320"/>
      <c r="AO153" s="320"/>
      <c r="AP153" s="320"/>
      <c r="AQ153" s="320"/>
      <c r="AR153" s="320"/>
      <c r="AS153" s="320"/>
      <c r="AT153" s="320"/>
      <c r="AU153" s="320"/>
      <c r="AV153" s="320"/>
      <c r="AW153" s="320"/>
      <c r="AX153" s="320"/>
      <c r="AY153" s="320"/>
      <c r="AZ153" s="320"/>
      <c r="BA153" s="320"/>
      <c r="BB153" s="320"/>
      <c r="BC153" s="320"/>
      <c r="BD153" s="320"/>
      <c r="BE153" s="320"/>
      <c r="BF153" s="320"/>
      <c r="BG153" s="320"/>
      <c r="BH153" s="88"/>
      <c r="BI153" s="214"/>
    </row>
    <row r="154" spans="2:61" s="88" customFormat="1">
      <c r="B154" s="321"/>
      <c r="C154" s="343"/>
      <c r="D154" s="321"/>
      <c r="E154" s="330"/>
      <c r="F154" s="330"/>
      <c r="G154" s="330"/>
      <c r="H154" s="346"/>
      <c r="I154" s="324"/>
      <c r="J154" s="330"/>
      <c r="K154" s="325"/>
      <c r="L154" s="326"/>
      <c r="M154" s="214"/>
      <c r="N154" s="214"/>
      <c r="O154" s="327"/>
      <c r="P154" s="160"/>
      <c r="Q154" s="160"/>
      <c r="R154" s="160"/>
      <c r="S154" s="160"/>
      <c r="T154" s="160"/>
      <c r="U154" s="328"/>
      <c r="V154" s="201"/>
      <c r="W154" s="160"/>
      <c r="X154" s="325"/>
      <c r="Y154" s="331"/>
      <c r="Z154" s="332"/>
      <c r="AB154" s="118"/>
      <c r="AC154" s="328"/>
      <c r="AD154" s="328"/>
      <c r="AE154" s="328"/>
      <c r="AF154" s="328"/>
      <c r="AG154" s="328"/>
      <c r="AH154" s="328"/>
      <c r="AI154" s="328"/>
      <c r="AJ154" s="328"/>
      <c r="AK154" s="328"/>
      <c r="AL154" s="328"/>
      <c r="AM154" s="328"/>
      <c r="AN154" s="328"/>
      <c r="AO154" s="328"/>
      <c r="AP154" s="328"/>
      <c r="AQ154" s="328"/>
      <c r="AR154" s="328"/>
      <c r="AS154" s="328"/>
      <c r="AT154" s="328"/>
      <c r="AU154" s="328"/>
      <c r="AV154" s="328"/>
      <c r="AW154" s="328"/>
      <c r="AX154" s="328"/>
      <c r="AY154" s="328"/>
      <c r="AZ154" s="328"/>
      <c r="BA154" s="328"/>
      <c r="BB154" s="328"/>
      <c r="BC154" s="328"/>
      <c r="BD154" s="328"/>
      <c r="BE154" s="328"/>
      <c r="BF154" s="328"/>
      <c r="BG154" s="328"/>
      <c r="BI154" s="214"/>
    </row>
    <row r="155" spans="2:61" s="88" customFormat="1">
      <c r="B155" s="321"/>
      <c r="C155" s="343"/>
      <c r="D155" s="321"/>
      <c r="E155" s="330"/>
      <c r="F155" s="330"/>
      <c r="G155" s="330"/>
      <c r="H155" s="346"/>
      <c r="I155" s="324"/>
      <c r="J155" s="330"/>
      <c r="K155" s="325"/>
      <c r="L155" s="326"/>
      <c r="M155" s="214"/>
      <c r="N155" s="214"/>
      <c r="O155" s="327"/>
      <c r="P155" s="160"/>
      <c r="Q155" s="160"/>
      <c r="R155" s="160"/>
      <c r="S155" s="160"/>
      <c r="T155" s="160"/>
      <c r="U155" s="328"/>
      <c r="V155" s="201"/>
      <c r="W155" s="160"/>
      <c r="X155" s="325"/>
      <c r="Y155" s="331"/>
      <c r="Z155" s="332"/>
      <c r="AB155" s="118"/>
      <c r="AC155" s="328"/>
      <c r="AD155" s="328"/>
      <c r="AE155" s="328"/>
      <c r="AF155" s="328"/>
      <c r="AG155" s="328"/>
      <c r="AH155" s="328"/>
      <c r="AI155" s="328"/>
      <c r="AJ155" s="328"/>
      <c r="AK155" s="328"/>
      <c r="AL155" s="328"/>
      <c r="AM155" s="328"/>
      <c r="AN155" s="328"/>
      <c r="AO155" s="328"/>
      <c r="AP155" s="328"/>
      <c r="AQ155" s="328"/>
      <c r="AR155" s="328"/>
      <c r="AS155" s="328"/>
      <c r="AT155" s="328"/>
      <c r="AU155" s="328"/>
      <c r="AV155" s="328"/>
      <c r="AW155" s="328"/>
      <c r="AX155" s="328"/>
      <c r="AY155" s="328"/>
      <c r="AZ155" s="328"/>
      <c r="BA155" s="328"/>
      <c r="BB155" s="328"/>
      <c r="BC155" s="328"/>
      <c r="BD155" s="328"/>
      <c r="BE155" s="328"/>
      <c r="BF155" s="328"/>
      <c r="BG155" s="328"/>
      <c r="BI155" s="214"/>
    </row>
    <row r="156" spans="2:61" s="88" customFormat="1">
      <c r="B156" s="321"/>
      <c r="C156" s="343"/>
      <c r="D156" s="321"/>
      <c r="E156" s="330"/>
      <c r="F156" s="330"/>
      <c r="G156" s="330"/>
      <c r="H156" s="346"/>
      <c r="I156" s="324"/>
      <c r="J156" s="330"/>
      <c r="K156" s="325"/>
      <c r="L156" s="326"/>
      <c r="M156" s="214"/>
      <c r="N156" s="214"/>
      <c r="O156" s="327"/>
      <c r="P156" s="160"/>
      <c r="Q156" s="160"/>
      <c r="R156" s="160"/>
      <c r="S156" s="160"/>
      <c r="T156" s="160"/>
      <c r="U156" s="328"/>
      <c r="V156" s="201"/>
      <c r="W156" s="160"/>
      <c r="X156" s="325"/>
      <c r="Y156" s="331"/>
      <c r="Z156" s="332"/>
      <c r="AB156" s="118"/>
      <c r="AC156" s="328"/>
      <c r="AD156" s="328"/>
      <c r="AE156" s="328"/>
      <c r="AF156" s="328"/>
      <c r="AG156" s="328"/>
      <c r="AH156" s="328"/>
      <c r="AI156" s="328"/>
      <c r="AJ156" s="328"/>
      <c r="AK156" s="328"/>
      <c r="AL156" s="328"/>
      <c r="AM156" s="328"/>
      <c r="AN156" s="328"/>
      <c r="AO156" s="328"/>
      <c r="AP156" s="328"/>
      <c r="AQ156" s="328"/>
      <c r="AR156" s="328"/>
      <c r="AS156" s="328"/>
      <c r="AT156" s="328"/>
      <c r="AU156" s="328"/>
      <c r="AV156" s="328"/>
      <c r="AW156" s="328"/>
      <c r="AX156" s="328"/>
      <c r="AY156" s="328"/>
      <c r="AZ156" s="328"/>
      <c r="BA156" s="328"/>
      <c r="BB156" s="328"/>
      <c r="BC156" s="328"/>
      <c r="BD156" s="328"/>
      <c r="BE156" s="328"/>
      <c r="BF156" s="328"/>
      <c r="BG156" s="328"/>
      <c r="BI156" s="214"/>
    </row>
    <row r="157" spans="2:61" s="88" customFormat="1">
      <c r="B157" s="321"/>
      <c r="C157" s="343"/>
      <c r="D157" s="321"/>
      <c r="E157" s="330"/>
      <c r="F157" s="330"/>
      <c r="G157" s="330"/>
      <c r="H157" s="346"/>
      <c r="I157" s="324"/>
      <c r="J157" s="330"/>
      <c r="K157" s="325"/>
      <c r="L157" s="326"/>
      <c r="M157" s="214"/>
      <c r="N157" s="214"/>
      <c r="O157" s="327"/>
      <c r="P157" s="160"/>
      <c r="Q157" s="160"/>
      <c r="R157" s="160"/>
      <c r="S157" s="160"/>
      <c r="T157" s="160"/>
      <c r="U157" s="328"/>
      <c r="V157" s="201"/>
      <c r="W157" s="160"/>
      <c r="X157" s="325"/>
      <c r="Y157" s="331"/>
      <c r="Z157" s="332"/>
      <c r="AB157" s="118"/>
      <c r="AC157" s="328"/>
      <c r="AD157" s="328"/>
      <c r="AE157" s="328"/>
      <c r="AF157" s="328"/>
      <c r="AG157" s="328"/>
      <c r="AH157" s="328"/>
      <c r="AI157" s="328"/>
      <c r="AJ157" s="328"/>
      <c r="AK157" s="328"/>
      <c r="AL157" s="328"/>
      <c r="AM157" s="328"/>
      <c r="AN157" s="328"/>
      <c r="AO157" s="328"/>
      <c r="AP157" s="328"/>
      <c r="AQ157" s="328"/>
      <c r="AR157" s="328"/>
      <c r="AS157" s="328"/>
      <c r="AT157" s="328"/>
      <c r="AU157" s="328"/>
      <c r="AV157" s="328"/>
      <c r="AW157" s="328"/>
      <c r="AX157" s="328"/>
      <c r="AY157" s="328"/>
      <c r="AZ157" s="328"/>
      <c r="BA157" s="328"/>
      <c r="BB157" s="328"/>
      <c r="BC157" s="328"/>
      <c r="BD157" s="328"/>
      <c r="BE157" s="328"/>
      <c r="BF157" s="328"/>
      <c r="BG157" s="328"/>
      <c r="BI157" s="214"/>
    </row>
    <row r="158" spans="2:61" s="88" customFormat="1">
      <c r="B158" s="321"/>
      <c r="C158" s="343"/>
      <c r="D158" s="321"/>
      <c r="E158" s="330"/>
      <c r="F158" s="330"/>
      <c r="G158" s="330"/>
      <c r="H158" s="346"/>
      <c r="I158" s="324"/>
      <c r="J158" s="330"/>
      <c r="K158" s="325"/>
      <c r="L158" s="326"/>
      <c r="M158" s="214"/>
      <c r="N158" s="214"/>
      <c r="O158" s="327"/>
      <c r="P158" s="160"/>
      <c r="Q158" s="160"/>
      <c r="R158" s="160"/>
      <c r="S158" s="160"/>
      <c r="T158" s="160"/>
      <c r="U158" s="328"/>
      <c r="V158" s="201"/>
      <c r="W158" s="160"/>
      <c r="X158" s="325"/>
      <c r="Y158" s="331"/>
      <c r="Z158" s="332"/>
      <c r="AB158" s="11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8"/>
      <c r="AY158" s="328"/>
      <c r="AZ158" s="328"/>
      <c r="BA158" s="328"/>
      <c r="BB158" s="328"/>
      <c r="BC158" s="328"/>
      <c r="BD158" s="328"/>
      <c r="BE158" s="328"/>
      <c r="BF158" s="328"/>
      <c r="BG158" s="328"/>
      <c r="BI158" s="214"/>
    </row>
    <row r="159" spans="2:61" s="88" customFormat="1">
      <c r="B159" s="321"/>
      <c r="C159" s="343"/>
      <c r="D159" s="321"/>
      <c r="E159" s="330"/>
      <c r="F159" s="330"/>
      <c r="G159" s="330"/>
      <c r="H159" s="346"/>
      <c r="I159" s="324"/>
      <c r="J159" s="330"/>
      <c r="K159" s="325"/>
      <c r="L159" s="326"/>
      <c r="M159" s="214"/>
      <c r="N159" s="214"/>
      <c r="O159" s="327"/>
      <c r="P159" s="160"/>
      <c r="Q159" s="160"/>
      <c r="R159" s="160"/>
      <c r="S159" s="160"/>
      <c r="T159" s="160"/>
      <c r="U159" s="328"/>
      <c r="V159" s="201"/>
      <c r="W159" s="160"/>
      <c r="X159" s="325"/>
      <c r="Y159" s="331"/>
      <c r="Z159" s="332"/>
      <c r="AB159" s="118"/>
      <c r="AC159" s="328"/>
      <c r="AD159" s="328"/>
      <c r="AE159" s="328"/>
      <c r="AF159" s="328"/>
      <c r="AG159" s="328"/>
      <c r="AH159" s="328"/>
      <c r="AI159" s="328"/>
      <c r="AJ159" s="328"/>
      <c r="AK159" s="328"/>
      <c r="AL159" s="328"/>
      <c r="AM159" s="328"/>
      <c r="AN159" s="328"/>
      <c r="AO159" s="328"/>
      <c r="AP159" s="328"/>
      <c r="AQ159" s="328"/>
      <c r="AR159" s="328"/>
      <c r="AS159" s="328"/>
      <c r="AT159" s="328"/>
      <c r="AU159" s="328"/>
      <c r="AV159" s="328"/>
      <c r="AW159" s="328"/>
      <c r="AX159" s="328"/>
      <c r="AY159" s="328"/>
      <c r="AZ159" s="328"/>
      <c r="BA159" s="328"/>
      <c r="BB159" s="328"/>
      <c r="BC159" s="328"/>
      <c r="BD159" s="328"/>
      <c r="BE159" s="328"/>
      <c r="BF159" s="328"/>
      <c r="BG159" s="328"/>
      <c r="BI159" s="214"/>
    </row>
    <row r="160" spans="2:61" s="88" customFormat="1">
      <c r="B160" s="321"/>
      <c r="C160" s="343"/>
      <c r="D160" s="321"/>
      <c r="E160" s="330"/>
      <c r="F160" s="330"/>
      <c r="G160" s="330"/>
      <c r="H160" s="346"/>
      <c r="I160" s="324"/>
      <c r="J160" s="330"/>
      <c r="K160" s="325"/>
      <c r="L160" s="326"/>
      <c r="M160" s="214"/>
      <c r="N160" s="214"/>
      <c r="O160" s="327"/>
      <c r="P160" s="160"/>
      <c r="Q160" s="160"/>
      <c r="R160" s="160"/>
      <c r="S160" s="160"/>
      <c r="T160" s="160"/>
      <c r="U160" s="328"/>
      <c r="V160" s="201"/>
      <c r="W160" s="160"/>
      <c r="X160" s="325"/>
      <c r="Y160" s="331"/>
      <c r="Z160" s="332"/>
      <c r="AB160" s="118"/>
      <c r="AC160" s="328"/>
      <c r="AD160" s="328"/>
      <c r="AE160" s="328"/>
      <c r="AF160" s="328"/>
      <c r="AG160" s="328"/>
      <c r="AH160" s="328"/>
      <c r="AI160" s="328"/>
      <c r="AJ160" s="328"/>
      <c r="AK160" s="328"/>
      <c r="AL160" s="328"/>
      <c r="AM160" s="328"/>
      <c r="AN160" s="328"/>
      <c r="AO160" s="328"/>
      <c r="AP160" s="328"/>
      <c r="AQ160" s="328"/>
      <c r="AR160" s="328"/>
      <c r="AS160" s="328"/>
      <c r="AT160" s="328"/>
      <c r="AU160" s="328"/>
      <c r="AV160" s="328"/>
      <c r="AW160" s="328"/>
      <c r="AX160" s="328"/>
      <c r="AY160" s="328"/>
      <c r="AZ160" s="328"/>
      <c r="BA160" s="328"/>
      <c r="BB160" s="328"/>
      <c r="BC160" s="328"/>
      <c r="BD160" s="328"/>
      <c r="BE160" s="328"/>
      <c r="BF160" s="328"/>
      <c r="BG160" s="328"/>
      <c r="BI160" s="214"/>
    </row>
    <row r="161" spans="2:62" s="88" customFormat="1">
      <c r="B161" s="321"/>
      <c r="C161" s="343"/>
      <c r="D161" s="321"/>
      <c r="E161" s="330"/>
      <c r="F161" s="330"/>
      <c r="G161" s="330"/>
      <c r="H161" s="346"/>
      <c r="I161" s="324"/>
      <c r="J161" s="330"/>
      <c r="K161" s="325"/>
      <c r="L161" s="326"/>
      <c r="M161" s="214"/>
      <c r="N161" s="214"/>
      <c r="O161" s="327"/>
      <c r="P161" s="160"/>
      <c r="Q161" s="160"/>
      <c r="R161" s="160"/>
      <c r="S161" s="160"/>
      <c r="T161" s="160"/>
      <c r="U161" s="328"/>
      <c r="V161" s="201"/>
      <c r="W161" s="160"/>
      <c r="X161" s="325"/>
      <c r="Y161" s="331"/>
      <c r="Z161" s="332"/>
      <c r="AB161" s="118"/>
      <c r="AC161" s="328"/>
      <c r="AD161" s="328"/>
      <c r="AE161" s="328"/>
      <c r="AF161" s="328"/>
      <c r="AG161" s="328"/>
      <c r="AH161" s="328"/>
      <c r="AI161" s="328"/>
      <c r="AJ161" s="328"/>
      <c r="AK161" s="328"/>
      <c r="AL161" s="328"/>
      <c r="AM161" s="328"/>
      <c r="AN161" s="328"/>
      <c r="AO161" s="328"/>
      <c r="AP161" s="328"/>
      <c r="AQ161" s="328"/>
      <c r="AR161" s="328"/>
      <c r="AS161" s="328"/>
      <c r="AT161" s="328"/>
      <c r="AU161" s="328"/>
      <c r="AV161" s="328"/>
      <c r="AW161" s="328"/>
      <c r="AX161" s="328"/>
      <c r="AY161" s="328"/>
      <c r="AZ161" s="328"/>
      <c r="BA161" s="328"/>
      <c r="BB161" s="328"/>
      <c r="BC161" s="328"/>
      <c r="BD161" s="328"/>
      <c r="BE161" s="328"/>
      <c r="BF161" s="328"/>
      <c r="BG161" s="328"/>
      <c r="BI161" s="214"/>
    </row>
    <row r="162" spans="2:62" s="88" customFormat="1">
      <c r="B162" s="321"/>
      <c r="C162" s="343"/>
      <c r="D162" s="321"/>
      <c r="E162" s="330"/>
      <c r="F162" s="330"/>
      <c r="G162" s="330"/>
      <c r="H162" s="346"/>
      <c r="I162" s="324"/>
      <c r="J162" s="330"/>
      <c r="K162" s="325"/>
      <c r="L162" s="326"/>
      <c r="M162" s="214"/>
      <c r="N162" s="214"/>
      <c r="O162" s="327"/>
      <c r="P162" s="160"/>
      <c r="Q162" s="160"/>
      <c r="R162" s="160"/>
      <c r="S162" s="160"/>
      <c r="T162" s="160"/>
      <c r="U162" s="328"/>
      <c r="V162" s="201"/>
      <c r="W162" s="160"/>
      <c r="X162" s="325"/>
      <c r="Y162" s="331"/>
      <c r="Z162" s="332"/>
      <c r="AB162" s="118"/>
      <c r="AC162" s="328"/>
      <c r="AD162" s="328"/>
      <c r="AE162" s="328"/>
      <c r="AF162" s="328"/>
      <c r="AG162" s="328"/>
      <c r="AH162" s="328"/>
      <c r="AI162" s="328"/>
      <c r="AJ162" s="328"/>
      <c r="AK162" s="328"/>
      <c r="AL162" s="328"/>
      <c r="AM162" s="328"/>
      <c r="AN162" s="328"/>
      <c r="AO162" s="328"/>
      <c r="AP162" s="328"/>
      <c r="AQ162" s="328"/>
      <c r="AR162" s="328"/>
      <c r="AS162" s="328"/>
      <c r="AT162" s="328"/>
      <c r="AU162" s="328"/>
      <c r="AV162" s="328"/>
      <c r="AW162" s="328"/>
      <c r="AX162" s="328"/>
      <c r="AY162" s="328"/>
      <c r="AZ162" s="328"/>
      <c r="BA162" s="328"/>
      <c r="BB162" s="328"/>
      <c r="BC162" s="328"/>
      <c r="BD162" s="328"/>
      <c r="BE162" s="328"/>
      <c r="BF162" s="328"/>
      <c r="BG162" s="328"/>
      <c r="BI162" s="214"/>
    </row>
    <row r="163" spans="2:62" s="88" customFormat="1">
      <c r="B163" s="321"/>
      <c r="C163" s="343"/>
      <c r="D163" s="321"/>
      <c r="E163" s="330"/>
      <c r="F163" s="330"/>
      <c r="G163" s="330"/>
      <c r="H163" s="346"/>
      <c r="I163" s="324"/>
      <c r="J163" s="330"/>
      <c r="K163" s="325"/>
      <c r="L163" s="326"/>
      <c r="M163" s="214"/>
      <c r="N163" s="214"/>
      <c r="O163" s="327"/>
      <c r="P163" s="160"/>
      <c r="Q163" s="160"/>
      <c r="R163" s="160"/>
      <c r="S163" s="160"/>
      <c r="T163" s="160"/>
      <c r="U163" s="328"/>
      <c r="V163" s="201"/>
      <c r="W163" s="160"/>
      <c r="X163" s="325"/>
      <c r="Y163" s="331"/>
      <c r="Z163" s="332"/>
      <c r="AB163" s="118"/>
      <c r="AC163" s="328"/>
      <c r="AD163" s="328"/>
      <c r="AE163" s="328"/>
      <c r="AF163" s="328"/>
      <c r="AG163" s="328"/>
      <c r="AH163" s="328"/>
      <c r="AI163" s="328"/>
      <c r="AJ163" s="328"/>
      <c r="AK163" s="328"/>
      <c r="AL163" s="328"/>
      <c r="AM163" s="328"/>
      <c r="AN163" s="328"/>
      <c r="AO163" s="328"/>
      <c r="AP163" s="328"/>
      <c r="AQ163" s="328"/>
      <c r="AR163" s="328"/>
      <c r="AS163" s="328"/>
      <c r="AT163" s="328"/>
      <c r="AU163" s="328"/>
      <c r="AV163" s="328"/>
      <c r="AW163" s="328"/>
      <c r="AX163" s="328"/>
      <c r="AY163" s="328"/>
      <c r="AZ163" s="328"/>
      <c r="BA163" s="328"/>
      <c r="BB163" s="328"/>
      <c r="BC163" s="328"/>
      <c r="BD163" s="328"/>
      <c r="BE163" s="328"/>
      <c r="BF163" s="328"/>
      <c r="BG163" s="328"/>
      <c r="BI163" s="214"/>
    </row>
    <row r="164" spans="2:62" s="88" customFormat="1">
      <c r="B164" s="321"/>
      <c r="C164" s="343"/>
      <c r="D164" s="321"/>
      <c r="E164" s="330"/>
      <c r="F164" s="330"/>
      <c r="G164" s="330"/>
      <c r="H164" s="346"/>
      <c r="I164" s="324"/>
      <c r="J164" s="330"/>
      <c r="K164" s="325"/>
      <c r="L164" s="326"/>
      <c r="M164" s="214"/>
      <c r="N164" s="214"/>
      <c r="O164" s="327"/>
      <c r="P164" s="160"/>
      <c r="Q164" s="160"/>
      <c r="R164" s="160"/>
      <c r="S164" s="160"/>
      <c r="T164" s="160"/>
      <c r="U164" s="328"/>
      <c r="V164" s="201"/>
      <c r="W164" s="160"/>
      <c r="X164" s="325"/>
      <c r="Y164" s="331"/>
      <c r="Z164" s="332"/>
      <c r="AB164" s="118"/>
      <c r="AC164" s="328"/>
      <c r="AD164" s="328"/>
      <c r="AE164" s="328"/>
      <c r="AF164" s="328"/>
      <c r="AG164" s="328"/>
      <c r="AH164" s="328"/>
      <c r="AI164" s="328"/>
      <c r="AJ164" s="328"/>
      <c r="AK164" s="328"/>
      <c r="AL164" s="328"/>
      <c r="AM164" s="328"/>
      <c r="AN164" s="328"/>
      <c r="AO164" s="328"/>
      <c r="AP164" s="328"/>
      <c r="AQ164" s="328"/>
      <c r="AR164" s="328"/>
      <c r="AS164" s="328"/>
      <c r="AT164" s="328"/>
      <c r="AU164" s="328"/>
      <c r="AV164" s="328"/>
      <c r="AW164" s="328"/>
      <c r="AX164" s="328"/>
      <c r="AY164" s="328"/>
      <c r="AZ164" s="328"/>
      <c r="BA164" s="328"/>
      <c r="BB164" s="328"/>
      <c r="BC164" s="328"/>
      <c r="BD164" s="328"/>
      <c r="BE164" s="328"/>
      <c r="BF164" s="328"/>
      <c r="BG164" s="328"/>
      <c r="BI164" s="214"/>
    </row>
    <row r="165" spans="2:62" s="88" customFormat="1">
      <c r="B165" s="321"/>
      <c r="C165" s="343"/>
      <c r="D165" s="321"/>
      <c r="E165" s="330"/>
      <c r="F165" s="330"/>
      <c r="G165" s="330"/>
      <c r="H165" s="346"/>
      <c r="I165" s="324"/>
      <c r="J165" s="330"/>
      <c r="K165" s="325"/>
      <c r="L165" s="326"/>
      <c r="M165" s="214"/>
      <c r="N165" s="214"/>
      <c r="O165" s="327"/>
      <c r="P165" s="160"/>
      <c r="Q165" s="160"/>
      <c r="R165" s="160"/>
      <c r="S165" s="160"/>
      <c r="T165" s="160"/>
      <c r="U165" s="328"/>
      <c r="V165" s="201"/>
      <c r="W165" s="160"/>
      <c r="X165" s="325"/>
      <c r="Y165" s="331"/>
      <c r="Z165" s="332"/>
      <c r="AB165" s="118"/>
      <c r="AC165" s="328"/>
      <c r="AD165" s="328"/>
      <c r="AE165" s="328"/>
      <c r="AF165" s="328"/>
      <c r="AG165" s="328"/>
      <c r="AH165" s="328"/>
      <c r="AI165" s="328"/>
      <c r="AJ165" s="328"/>
      <c r="AK165" s="328"/>
      <c r="AL165" s="328"/>
      <c r="AM165" s="328"/>
      <c r="AN165" s="328"/>
      <c r="AO165" s="328"/>
      <c r="AP165" s="328"/>
      <c r="AQ165" s="328"/>
      <c r="AR165" s="328"/>
      <c r="AS165" s="328"/>
      <c r="AT165" s="328"/>
      <c r="AU165" s="328"/>
      <c r="AV165" s="328"/>
      <c r="AW165" s="328"/>
      <c r="AX165" s="328"/>
      <c r="AY165" s="328"/>
      <c r="AZ165" s="328"/>
      <c r="BA165" s="328"/>
      <c r="BB165" s="328"/>
      <c r="BC165" s="328"/>
      <c r="BD165" s="328"/>
      <c r="BE165" s="328"/>
      <c r="BF165" s="328"/>
      <c r="BG165" s="328"/>
      <c r="BI165" s="214"/>
    </row>
    <row r="166" spans="2:62" s="89" customFormat="1">
      <c r="B166" s="97"/>
      <c r="C166" s="97"/>
      <c r="D166" s="97"/>
      <c r="E166" s="97"/>
      <c r="F166" s="97"/>
      <c r="G166" s="97"/>
      <c r="H166" s="97"/>
      <c r="I166" s="97"/>
      <c r="J166" s="97"/>
      <c r="K166" s="97"/>
      <c r="L166" s="97"/>
      <c r="M166" s="97"/>
      <c r="N166" s="97"/>
      <c r="T166" s="200"/>
      <c r="U166" s="320"/>
      <c r="V166" s="201"/>
      <c r="W166" s="88"/>
      <c r="X166" s="88"/>
      <c r="Z166" s="325"/>
      <c r="AB166" s="118"/>
      <c r="AC166" s="320"/>
      <c r="AD166" s="320"/>
      <c r="AE166" s="320"/>
      <c r="AF166" s="320"/>
      <c r="AG166" s="320"/>
      <c r="AH166" s="320"/>
      <c r="AI166" s="320"/>
      <c r="AJ166" s="320"/>
      <c r="AK166" s="320"/>
      <c r="AL166" s="320"/>
      <c r="AM166" s="320"/>
      <c r="AN166" s="320"/>
      <c r="AO166" s="320"/>
      <c r="AP166" s="320"/>
      <c r="AQ166" s="320"/>
      <c r="AR166" s="320"/>
      <c r="AS166" s="320"/>
      <c r="AT166" s="320"/>
      <c r="AU166" s="320"/>
      <c r="AV166" s="320"/>
      <c r="AW166" s="320"/>
      <c r="AX166" s="320"/>
      <c r="AY166" s="320"/>
      <c r="AZ166" s="320"/>
      <c r="BA166" s="320"/>
      <c r="BB166" s="320"/>
      <c r="BC166" s="320"/>
      <c r="BD166" s="320"/>
      <c r="BE166" s="320"/>
      <c r="BF166" s="320"/>
      <c r="BG166" s="320"/>
      <c r="BH166" s="88"/>
      <c r="BI166" s="214"/>
    </row>
    <row r="167" spans="2:62" s="89" customFormat="1">
      <c r="B167" s="321"/>
      <c r="C167" s="322"/>
      <c r="D167" s="322"/>
      <c r="E167" s="322"/>
      <c r="F167" s="322"/>
      <c r="G167" s="322"/>
      <c r="H167" s="346"/>
      <c r="I167" s="324"/>
      <c r="J167" s="321"/>
      <c r="K167" s="325"/>
      <c r="L167" s="326"/>
      <c r="M167" s="214"/>
      <c r="N167" s="214"/>
      <c r="P167" s="160"/>
      <c r="Q167" s="160"/>
      <c r="R167" s="160"/>
      <c r="S167" s="160"/>
      <c r="T167" s="160"/>
      <c r="U167" s="328"/>
      <c r="V167" s="201"/>
      <c r="AB167" s="118"/>
      <c r="AC167" s="328"/>
      <c r="AD167" s="328"/>
      <c r="AE167" s="328"/>
      <c r="AF167" s="328"/>
      <c r="AG167" s="328"/>
      <c r="AH167" s="328"/>
      <c r="AI167" s="328"/>
      <c r="AJ167" s="328"/>
      <c r="AK167" s="328"/>
      <c r="AL167" s="328"/>
      <c r="AM167" s="328"/>
      <c r="AN167" s="328"/>
      <c r="AO167" s="328"/>
      <c r="AP167" s="328"/>
      <c r="AQ167" s="328"/>
      <c r="AR167" s="328"/>
      <c r="AS167" s="328"/>
      <c r="AT167" s="328"/>
      <c r="AU167" s="328"/>
      <c r="AV167" s="328"/>
      <c r="AW167" s="328"/>
      <c r="AX167" s="328"/>
      <c r="AY167" s="328"/>
      <c r="AZ167" s="328"/>
      <c r="BA167" s="328"/>
      <c r="BB167" s="328"/>
      <c r="BC167" s="328"/>
      <c r="BD167" s="328"/>
      <c r="BE167" s="328"/>
      <c r="BF167" s="328"/>
      <c r="BG167" s="328"/>
      <c r="BH167" s="88"/>
      <c r="BI167" s="214"/>
    </row>
    <row r="168" spans="2:62" s="89" customFormat="1">
      <c r="B168" s="321"/>
      <c r="C168" s="322"/>
      <c r="D168" s="322"/>
      <c r="E168" s="322"/>
      <c r="F168" s="322"/>
      <c r="G168" s="322"/>
      <c r="H168" s="323"/>
      <c r="I168" s="324"/>
      <c r="J168" s="321"/>
      <c r="K168" s="325"/>
      <c r="L168" s="326"/>
      <c r="M168" s="214"/>
      <c r="N168" s="214"/>
      <c r="P168" s="160"/>
      <c r="Q168" s="160"/>
      <c r="R168" s="160"/>
      <c r="S168" s="160"/>
      <c r="T168" s="160"/>
      <c r="U168" s="328"/>
      <c r="V168" s="201"/>
      <c r="AB168" s="118"/>
      <c r="AC168" s="328"/>
      <c r="AD168" s="328"/>
      <c r="AE168" s="328"/>
      <c r="AF168" s="328"/>
      <c r="AG168" s="328"/>
      <c r="AH168" s="328"/>
      <c r="AI168" s="328"/>
      <c r="AJ168" s="328"/>
      <c r="AK168" s="328"/>
      <c r="AL168" s="328"/>
      <c r="AM168" s="328"/>
      <c r="AN168" s="328"/>
      <c r="AO168" s="328"/>
      <c r="AP168" s="328"/>
      <c r="AQ168" s="328"/>
      <c r="AR168" s="328"/>
      <c r="AS168" s="328"/>
      <c r="AT168" s="328"/>
      <c r="AU168" s="328"/>
      <c r="AV168" s="328"/>
      <c r="AW168" s="328"/>
      <c r="AX168" s="328"/>
      <c r="AY168" s="328"/>
      <c r="AZ168" s="328"/>
      <c r="BA168" s="328"/>
      <c r="BB168" s="328"/>
      <c r="BC168" s="328"/>
      <c r="BD168" s="328"/>
      <c r="BE168" s="328"/>
      <c r="BF168" s="328"/>
      <c r="BG168" s="328"/>
      <c r="BH168" s="88"/>
      <c r="BI168" s="214"/>
    </row>
    <row r="169" spans="2:62" s="89" customFormat="1">
      <c r="B169" s="321"/>
      <c r="C169" s="322"/>
      <c r="D169" s="322"/>
      <c r="E169" s="322"/>
      <c r="F169" s="322"/>
      <c r="G169" s="322"/>
      <c r="H169" s="323"/>
      <c r="I169" s="324"/>
      <c r="J169" s="321"/>
      <c r="K169" s="325"/>
      <c r="L169" s="326"/>
      <c r="M169" s="214"/>
      <c r="N169" s="214"/>
      <c r="P169" s="160"/>
      <c r="Q169" s="160"/>
      <c r="R169" s="160"/>
      <c r="S169" s="160"/>
      <c r="T169" s="160"/>
      <c r="U169" s="328"/>
      <c r="V169" s="201"/>
      <c r="AB169" s="118"/>
      <c r="AC169" s="328"/>
      <c r="AD169" s="328"/>
      <c r="AE169" s="328"/>
      <c r="AF169" s="328"/>
      <c r="AG169" s="328"/>
      <c r="AH169" s="328"/>
      <c r="AI169" s="328"/>
      <c r="AJ169" s="328"/>
      <c r="AK169" s="328"/>
      <c r="AL169" s="328"/>
      <c r="AM169" s="328"/>
      <c r="AN169" s="328"/>
      <c r="AO169" s="328"/>
      <c r="AP169" s="328"/>
      <c r="AQ169" s="328"/>
      <c r="AR169" s="328"/>
      <c r="AS169" s="328"/>
      <c r="AT169" s="328"/>
      <c r="AU169" s="328"/>
      <c r="AV169" s="328"/>
      <c r="AW169" s="328"/>
      <c r="AX169" s="328"/>
      <c r="AY169" s="328"/>
      <c r="AZ169" s="328"/>
      <c r="BA169" s="328"/>
      <c r="BB169" s="328"/>
      <c r="BC169" s="328"/>
      <c r="BD169" s="328"/>
      <c r="BE169" s="328"/>
      <c r="BF169" s="328"/>
      <c r="BG169" s="328"/>
      <c r="BH169" s="88"/>
      <c r="BI169" s="214"/>
    </row>
    <row r="170" spans="2:62" s="89" customFormat="1">
      <c r="B170" s="97"/>
      <c r="C170" s="97"/>
      <c r="D170" s="97"/>
      <c r="E170" s="97"/>
      <c r="F170" s="97"/>
      <c r="G170" s="97"/>
      <c r="H170" s="97"/>
      <c r="I170" s="97"/>
      <c r="J170" s="97"/>
      <c r="K170" s="97"/>
      <c r="L170" s="97"/>
      <c r="M170" s="97"/>
      <c r="N170" s="97"/>
      <c r="O170" s="153"/>
      <c r="R170" s="160"/>
      <c r="S170" s="160"/>
      <c r="T170" s="160"/>
      <c r="U170" s="160"/>
      <c r="V170" s="201"/>
      <c r="W170" s="88"/>
      <c r="X170" s="88"/>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row>
    <row r="171" spans="2:62" s="89" customFormat="1">
      <c r="B171" s="333"/>
      <c r="C171" s="195"/>
      <c r="D171" s="181"/>
      <c r="E171" s="181"/>
      <c r="F171" s="195"/>
      <c r="G171" s="181"/>
      <c r="H171" s="181"/>
      <c r="I171" s="194"/>
      <c r="J171" s="180"/>
      <c r="K171" s="97"/>
      <c r="L171" s="97"/>
      <c r="M171" s="97"/>
      <c r="N171" s="195"/>
      <c r="T171" s="200"/>
      <c r="U171" s="200"/>
      <c r="V171" s="201"/>
      <c r="W171" s="88"/>
      <c r="X171" s="88"/>
      <c r="AB171" s="118"/>
      <c r="AC171" s="334"/>
      <c r="AD171" s="334"/>
      <c r="AE171" s="334"/>
      <c r="AF171" s="334"/>
      <c r="AG171" s="334"/>
      <c r="AH171" s="334"/>
      <c r="AI171" s="334"/>
      <c r="AJ171" s="334"/>
      <c r="AK171" s="334"/>
      <c r="AL171" s="334"/>
      <c r="AM171" s="334"/>
      <c r="AN171" s="334"/>
      <c r="AO171" s="334"/>
      <c r="AP171" s="334"/>
      <c r="AQ171" s="334"/>
      <c r="AR171" s="334"/>
      <c r="AS171" s="334"/>
      <c r="AT171" s="334"/>
      <c r="AU171" s="334"/>
      <c r="AV171" s="334"/>
      <c r="AW171" s="334"/>
      <c r="AX171" s="334"/>
      <c r="AY171" s="334"/>
      <c r="AZ171" s="334"/>
      <c r="BA171" s="334"/>
      <c r="BB171" s="334"/>
      <c r="BC171" s="334"/>
      <c r="BD171" s="334"/>
      <c r="BE171" s="334"/>
      <c r="BF171" s="334"/>
      <c r="BG171" s="334"/>
      <c r="BH171" s="335"/>
      <c r="BI171" s="335"/>
      <c r="BJ171" s="336"/>
    </row>
    <row r="172" spans="2:62" s="89" customFormat="1">
      <c r="B172" s="333"/>
      <c r="C172" s="195"/>
      <c r="D172" s="181"/>
      <c r="E172" s="181"/>
      <c r="F172" s="196"/>
      <c r="G172" s="181"/>
      <c r="H172" s="181"/>
      <c r="I172" s="194"/>
      <c r="J172" s="180"/>
      <c r="K172" s="97"/>
      <c r="L172" s="97"/>
      <c r="M172" s="97"/>
      <c r="N172" s="195"/>
      <c r="T172" s="200"/>
      <c r="U172" s="200"/>
      <c r="V172" s="201"/>
      <c r="W172" s="88"/>
      <c r="X172" s="88"/>
      <c r="AB172" s="118"/>
      <c r="AC172" s="334"/>
      <c r="AD172" s="334"/>
      <c r="AE172" s="334"/>
      <c r="AF172" s="334"/>
      <c r="AG172" s="334"/>
      <c r="AH172" s="334"/>
      <c r="AI172" s="334"/>
      <c r="AJ172" s="334"/>
      <c r="AK172" s="334"/>
      <c r="AL172" s="334"/>
      <c r="AM172" s="334"/>
      <c r="AN172" s="334"/>
      <c r="AO172" s="334"/>
      <c r="AP172" s="334"/>
      <c r="AQ172" s="334"/>
      <c r="AR172" s="334"/>
      <c r="AS172" s="334"/>
      <c r="AT172" s="334"/>
      <c r="AU172" s="334"/>
      <c r="AV172" s="334"/>
      <c r="AW172" s="334"/>
      <c r="AX172" s="334"/>
      <c r="AY172" s="334"/>
      <c r="AZ172" s="334"/>
      <c r="BA172" s="334"/>
      <c r="BB172" s="334"/>
      <c r="BC172" s="334"/>
      <c r="BD172" s="334"/>
      <c r="BE172" s="334"/>
      <c r="BF172" s="334"/>
      <c r="BG172" s="334"/>
      <c r="BH172" s="337"/>
      <c r="BI172" s="338"/>
      <c r="BJ172" s="88"/>
    </row>
    <row r="173" spans="2:62" s="89" customFormat="1">
      <c r="B173" s="333"/>
      <c r="C173" s="339"/>
      <c r="D173" s="181"/>
      <c r="E173" s="181"/>
      <c r="F173" s="179"/>
      <c r="G173" s="181"/>
      <c r="H173" s="181"/>
      <c r="I173" s="194"/>
      <c r="J173" s="180"/>
      <c r="K173" s="97"/>
      <c r="L173" s="97"/>
      <c r="M173" s="97"/>
      <c r="N173" s="195"/>
      <c r="O173" s="340"/>
      <c r="T173" s="200"/>
      <c r="U173" s="200"/>
      <c r="V173" s="201"/>
      <c r="W173" s="88"/>
      <c r="X173" s="88"/>
      <c r="BH173" s="341"/>
      <c r="BI173" s="336"/>
    </row>
    <row r="174" spans="2:62" s="89" customFormat="1">
      <c r="J174" s="342"/>
      <c r="T174" s="200"/>
      <c r="U174" s="200"/>
      <c r="V174" s="201"/>
      <c r="W174" s="88"/>
      <c r="X174" s="88"/>
      <c r="BH174" s="88"/>
      <c r="BI174" s="88"/>
    </row>
    <row r="175" spans="2:62" s="89" customFormat="1">
      <c r="B175" s="97"/>
      <c r="C175" s="97"/>
      <c r="D175" s="97"/>
      <c r="E175" s="97"/>
      <c r="F175" s="97"/>
      <c r="G175" s="97"/>
      <c r="H175" s="97"/>
      <c r="I175" s="97"/>
      <c r="J175" s="97"/>
      <c r="K175" s="97"/>
      <c r="L175" s="97"/>
      <c r="M175" s="199"/>
      <c r="N175" s="96"/>
      <c r="T175" s="200"/>
      <c r="U175" s="200"/>
      <c r="V175" s="201"/>
      <c r="W175" s="88"/>
      <c r="X175" s="88"/>
      <c r="BH175" s="88"/>
      <c r="BI175" s="88"/>
    </row>
    <row r="176" spans="2:62" s="89" customFormat="1">
      <c r="B176" s="96"/>
      <c r="C176" s="96"/>
      <c r="D176" s="97"/>
      <c r="E176" s="97"/>
      <c r="F176" s="97"/>
      <c r="G176" s="97"/>
      <c r="H176" s="96"/>
      <c r="I176" s="194"/>
      <c r="J176" s="96"/>
      <c r="K176" s="96"/>
      <c r="L176" s="194"/>
      <c r="M176" s="194"/>
      <c r="N176" s="194"/>
      <c r="P176" s="314"/>
      <c r="Q176" s="314"/>
      <c r="R176" s="314"/>
      <c r="S176" s="314"/>
      <c r="T176" s="315"/>
      <c r="U176" s="316"/>
      <c r="V176" s="201"/>
      <c r="W176" s="314"/>
      <c r="X176" s="314"/>
      <c r="Y176" s="317"/>
      <c r="Z176" s="317"/>
      <c r="AB176" s="318"/>
      <c r="AC176" s="318"/>
      <c r="AD176" s="319"/>
      <c r="AE176" s="319"/>
      <c r="AF176" s="319"/>
      <c r="AG176" s="319"/>
      <c r="AH176" s="319"/>
      <c r="AI176" s="319"/>
      <c r="AJ176" s="319"/>
      <c r="AK176" s="319"/>
      <c r="AL176" s="319"/>
      <c r="AM176" s="319"/>
      <c r="AN176" s="319"/>
      <c r="AO176" s="319"/>
      <c r="AP176" s="319"/>
      <c r="AQ176" s="319"/>
      <c r="AR176" s="319"/>
      <c r="AS176" s="319"/>
      <c r="AT176" s="319"/>
      <c r="AU176" s="319"/>
      <c r="AV176" s="319"/>
      <c r="AW176" s="319"/>
      <c r="AX176" s="319"/>
      <c r="AY176" s="319"/>
      <c r="AZ176" s="319"/>
      <c r="BA176" s="319"/>
      <c r="BB176" s="319"/>
      <c r="BC176" s="319"/>
      <c r="BD176" s="319"/>
      <c r="BE176" s="319"/>
      <c r="BF176" s="319"/>
      <c r="BG176" s="319"/>
      <c r="BH176" s="88"/>
      <c r="BI176" s="88"/>
    </row>
    <row r="177" spans="2:61" s="89" customFormat="1">
      <c r="B177" s="97"/>
      <c r="C177" s="97"/>
      <c r="D177" s="97"/>
      <c r="E177" s="97"/>
      <c r="F177" s="97"/>
      <c r="G177" s="97"/>
      <c r="H177" s="97"/>
      <c r="I177" s="97"/>
      <c r="J177" s="97"/>
      <c r="K177" s="97"/>
      <c r="L177" s="97"/>
      <c r="M177" s="97"/>
      <c r="N177" s="97"/>
      <c r="T177" s="200"/>
      <c r="V177" s="201"/>
      <c r="W177" s="88"/>
      <c r="X177" s="88"/>
      <c r="AC177" s="320"/>
      <c r="AD177" s="320"/>
      <c r="AE177" s="320"/>
      <c r="AF177" s="320"/>
      <c r="AG177" s="320"/>
      <c r="AH177" s="320"/>
      <c r="AI177" s="320"/>
      <c r="AJ177" s="320"/>
      <c r="AK177" s="320"/>
      <c r="AL177" s="320"/>
      <c r="AM177" s="320"/>
      <c r="AN177" s="320"/>
      <c r="AO177" s="320"/>
      <c r="AP177" s="320"/>
      <c r="AQ177" s="320"/>
      <c r="AR177" s="320"/>
      <c r="AS177" s="320"/>
      <c r="AT177" s="320"/>
      <c r="AU177" s="320"/>
      <c r="AV177" s="320"/>
      <c r="AW177" s="320"/>
      <c r="AX177" s="320"/>
      <c r="AY177" s="320"/>
      <c r="AZ177" s="320"/>
      <c r="BA177" s="320"/>
      <c r="BB177" s="320"/>
      <c r="BC177" s="320"/>
      <c r="BD177" s="320"/>
      <c r="BE177" s="320"/>
      <c r="BF177" s="320"/>
      <c r="BG177" s="320"/>
      <c r="BH177" s="88"/>
      <c r="BI177" s="88"/>
    </row>
    <row r="178" spans="2:61" s="118" customFormat="1">
      <c r="B178" s="321"/>
      <c r="C178" s="322"/>
      <c r="D178" s="322"/>
      <c r="E178" s="322"/>
      <c r="F178" s="322"/>
      <c r="G178" s="322"/>
      <c r="H178" s="323"/>
      <c r="I178" s="324"/>
      <c r="J178" s="321"/>
      <c r="K178" s="325"/>
      <c r="L178" s="326"/>
      <c r="M178" s="214"/>
      <c r="N178" s="214"/>
      <c r="O178" s="327"/>
      <c r="P178" s="160"/>
      <c r="Q178" s="160"/>
      <c r="R178" s="160"/>
      <c r="S178" s="160"/>
      <c r="T178" s="160"/>
      <c r="U178" s="328"/>
      <c r="V178" s="201"/>
      <c r="W178" s="88"/>
      <c r="X178" s="88"/>
      <c r="AC178" s="328"/>
      <c r="AD178" s="328"/>
      <c r="AE178" s="328"/>
      <c r="AF178" s="328"/>
      <c r="AG178" s="328"/>
      <c r="AH178" s="328"/>
      <c r="AI178" s="328"/>
      <c r="AJ178" s="328"/>
      <c r="AK178" s="328"/>
      <c r="AL178" s="328"/>
      <c r="AM178" s="328"/>
      <c r="AN178" s="328"/>
      <c r="AO178" s="328"/>
      <c r="AP178" s="328"/>
      <c r="AQ178" s="328"/>
      <c r="AR178" s="328"/>
      <c r="AS178" s="328"/>
      <c r="AT178" s="328"/>
      <c r="AU178" s="328"/>
      <c r="AV178" s="328"/>
      <c r="AW178" s="328"/>
      <c r="AX178" s="328"/>
      <c r="AY178" s="328"/>
      <c r="AZ178" s="328"/>
      <c r="BA178" s="328"/>
      <c r="BB178" s="328"/>
      <c r="BC178" s="328"/>
      <c r="BD178" s="328"/>
      <c r="BE178" s="328"/>
      <c r="BF178" s="328"/>
      <c r="BG178" s="328"/>
      <c r="BH178" s="88"/>
      <c r="BI178" s="214"/>
    </row>
    <row r="179" spans="2:61" s="118" customFormat="1">
      <c r="B179" s="321"/>
      <c r="C179" s="322"/>
      <c r="D179" s="322"/>
      <c r="E179" s="322"/>
      <c r="F179" s="322"/>
      <c r="G179" s="322"/>
      <c r="H179" s="323"/>
      <c r="I179" s="324"/>
      <c r="J179" s="321"/>
      <c r="K179" s="325"/>
      <c r="L179" s="326"/>
      <c r="M179" s="214"/>
      <c r="N179" s="214"/>
      <c r="O179" s="327"/>
      <c r="P179" s="160"/>
      <c r="Q179" s="160"/>
      <c r="R179" s="160"/>
      <c r="S179" s="160"/>
      <c r="T179" s="160"/>
      <c r="U179" s="328"/>
      <c r="V179" s="201"/>
      <c r="W179" s="88"/>
      <c r="X179" s="88"/>
      <c r="AC179" s="328"/>
      <c r="AD179" s="328"/>
      <c r="AE179" s="328"/>
      <c r="AF179" s="328"/>
      <c r="AG179" s="328"/>
      <c r="AH179" s="328"/>
      <c r="AI179" s="328"/>
      <c r="AJ179" s="328"/>
      <c r="AK179" s="328"/>
      <c r="AL179" s="328"/>
      <c r="AM179" s="328"/>
      <c r="AN179" s="328"/>
      <c r="AO179" s="328"/>
      <c r="AP179" s="328"/>
      <c r="AQ179" s="328"/>
      <c r="AR179" s="328"/>
      <c r="AS179" s="328"/>
      <c r="AT179" s="328"/>
      <c r="AU179" s="328"/>
      <c r="AV179" s="328"/>
      <c r="AW179" s="328"/>
      <c r="AX179" s="328"/>
      <c r="AY179" s="328"/>
      <c r="AZ179" s="328"/>
      <c r="BA179" s="328"/>
      <c r="BB179" s="328"/>
      <c r="BC179" s="328"/>
      <c r="BD179" s="328"/>
      <c r="BE179" s="328"/>
      <c r="BF179" s="328"/>
      <c r="BG179" s="328"/>
      <c r="BH179" s="88"/>
      <c r="BI179" s="214"/>
    </row>
    <row r="180" spans="2:61" s="118" customFormat="1">
      <c r="B180" s="321"/>
      <c r="C180" s="322"/>
      <c r="D180" s="322"/>
      <c r="E180" s="322"/>
      <c r="F180" s="322"/>
      <c r="G180" s="322"/>
      <c r="H180" s="323"/>
      <c r="I180" s="324"/>
      <c r="J180" s="321"/>
      <c r="K180" s="325"/>
      <c r="L180" s="326"/>
      <c r="M180" s="214"/>
      <c r="N180" s="214"/>
      <c r="O180" s="327"/>
      <c r="P180" s="160"/>
      <c r="Q180" s="160"/>
      <c r="R180" s="160"/>
      <c r="S180" s="160"/>
      <c r="T180" s="160"/>
      <c r="U180" s="328"/>
      <c r="V180" s="201"/>
      <c r="W180" s="88"/>
      <c r="X180" s="88"/>
      <c r="AC180" s="328"/>
      <c r="AD180" s="328"/>
      <c r="AE180" s="328"/>
      <c r="AF180" s="328"/>
      <c r="AG180" s="328"/>
      <c r="AH180" s="328"/>
      <c r="AI180" s="328"/>
      <c r="AJ180" s="328"/>
      <c r="AK180" s="328"/>
      <c r="AL180" s="328"/>
      <c r="AM180" s="328"/>
      <c r="AN180" s="328"/>
      <c r="AO180" s="328"/>
      <c r="AP180" s="328"/>
      <c r="AQ180" s="328"/>
      <c r="AR180" s="328"/>
      <c r="AS180" s="328"/>
      <c r="AT180" s="328"/>
      <c r="AU180" s="328"/>
      <c r="AV180" s="328"/>
      <c r="AW180" s="328"/>
      <c r="AX180" s="328"/>
      <c r="AY180" s="328"/>
      <c r="AZ180" s="328"/>
      <c r="BA180" s="328"/>
      <c r="BB180" s="328"/>
      <c r="BC180" s="328"/>
      <c r="BD180" s="328"/>
      <c r="BE180" s="328"/>
      <c r="BF180" s="328"/>
      <c r="BG180" s="328"/>
      <c r="BH180" s="88"/>
      <c r="BI180" s="214"/>
    </row>
    <row r="181" spans="2:61" s="118" customFormat="1">
      <c r="B181" s="321"/>
      <c r="C181" s="322"/>
      <c r="D181" s="322"/>
      <c r="E181" s="322"/>
      <c r="F181" s="322"/>
      <c r="G181" s="322"/>
      <c r="H181" s="323"/>
      <c r="I181" s="324"/>
      <c r="J181" s="321"/>
      <c r="K181" s="325"/>
      <c r="L181" s="326"/>
      <c r="M181" s="214"/>
      <c r="N181" s="214"/>
      <c r="O181" s="327"/>
      <c r="P181" s="160"/>
      <c r="Q181" s="160"/>
      <c r="R181" s="160"/>
      <c r="S181" s="160"/>
      <c r="T181" s="160"/>
      <c r="U181" s="328"/>
      <c r="V181" s="201"/>
      <c r="W181" s="88"/>
      <c r="X181" s="88"/>
      <c r="AC181" s="328"/>
      <c r="AD181" s="328"/>
      <c r="AE181" s="328"/>
      <c r="AF181" s="328"/>
      <c r="AG181" s="328"/>
      <c r="AH181" s="328"/>
      <c r="AI181" s="328"/>
      <c r="AJ181" s="328"/>
      <c r="AK181" s="328"/>
      <c r="AL181" s="328"/>
      <c r="AM181" s="328"/>
      <c r="AN181" s="328"/>
      <c r="AO181" s="328"/>
      <c r="AP181" s="328"/>
      <c r="AQ181" s="328"/>
      <c r="AR181" s="328"/>
      <c r="AS181" s="328"/>
      <c r="AT181" s="328"/>
      <c r="AU181" s="328"/>
      <c r="AV181" s="328"/>
      <c r="AW181" s="328"/>
      <c r="AX181" s="328"/>
      <c r="AY181" s="328"/>
      <c r="AZ181" s="328"/>
      <c r="BA181" s="328"/>
      <c r="BB181" s="328"/>
      <c r="BC181" s="328"/>
      <c r="BD181" s="328"/>
      <c r="BE181" s="328"/>
      <c r="BF181" s="328"/>
      <c r="BG181" s="328"/>
      <c r="BH181" s="88"/>
      <c r="BI181" s="214"/>
    </row>
    <row r="182" spans="2:61" s="118" customFormat="1">
      <c r="B182" s="321"/>
      <c r="C182" s="322"/>
      <c r="D182" s="322"/>
      <c r="E182" s="322"/>
      <c r="F182" s="322"/>
      <c r="G182" s="322"/>
      <c r="H182" s="323"/>
      <c r="I182" s="324"/>
      <c r="J182" s="321"/>
      <c r="K182" s="325"/>
      <c r="L182" s="326"/>
      <c r="M182" s="214"/>
      <c r="N182" s="214"/>
      <c r="O182" s="327"/>
      <c r="P182" s="160"/>
      <c r="Q182" s="160"/>
      <c r="R182" s="160"/>
      <c r="S182" s="160"/>
      <c r="T182" s="160"/>
      <c r="U182" s="328"/>
      <c r="V182" s="201"/>
      <c r="W182" s="88"/>
      <c r="X182" s="88"/>
      <c r="AC182" s="328"/>
      <c r="AD182" s="328"/>
      <c r="AE182" s="328"/>
      <c r="AF182" s="328"/>
      <c r="AG182" s="328"/>
      <c r="AH182" s="328"/>
      <c r="AI182" s="328"/>
      <c r="AJ182" s="328"/>
      <c r="AK182" s="328"/>
      <c r="AL182" s="328"/>
      <c r="AM182" s="328"/>
      <c r="AN182" s="328"/>
      <c r="AO182" s="328"/>
      <c r="AP182" s="328"/>
      <c r="AQ182" s="328"/>
      <c r="AR182" s="328"/>
      <c r="AS182" s="328"/>
      <c r="AT182" s="328"/>
      <c r="AU182" s="328"/>
      <c r="AV182" s="328"/>
      <c r="AW182" s="328"/>
      <c r="AX182" s="328"/>
      <c r="AY182" s="328"/>
      <c r="AZ182" s="328"/>
      <c r="BA182" s="328"/>
      <c r="BB182" s="328"/>
      <c r="BC182" s="328"/>
      <c r="BD182" s="328"/>
      <c r="BE182" s="328"/>
      <c r="BF182" s="328"/>
      <c r="BG182" s="328"/>
      <c r="BH182" s="88"/>
      <c r="BI182" s="214"/>
    </row>
    <row r="183" spans="2:61" s="118" customFormat="1">
      <c r="B183" s="321"/>
      <c r="C183" s="322"/>
      <c r="D183" s="322"/>
      <c r="E183" s="322"/>
      <c r="F183" s="322"/>
      <c r="G183" s="322"/>
      <c r="H183" s="323"/>
      <c r="I183" s="324"/>
      <c r="J183" s="321"/>
      <c r="K183" s="325"/>
      <c r="L183" s="326"/>
      <c r="M183" s="214"/>
      <c r="N183" s="214"/>
      <c r="O183" s="327"/>
      <c r="P183" s="160"/>
      <c r="Q183" s="160"/>
      <c r="R183" s="160"/>
      <c r="S183" s="160"/>
      <c r="T183" s="160"/>
      <c r="U183" s="328"/>
      <c r="V183" s="201"/>
      <c r="W183" s="88"/>
      <c r="X183" s="88"/>
      <c r="AC183" s="328"/>
      <c r="AD183" s="328"/>
      <c r="AE183" s="328"/>
      <c r="AF183" s="328"/>
      <c r="AG183" s="328"/>
      <c r="AH183" s="328"/>
      <c r="AI183" s="328"/>
      <c r="AJ183" s="328"/>
      <c r="AK183" s="328"/>
      <c r="AL183" s="328"/>
      <c r="AM183" s="328"/>
      <c r="AN183" s="328"/>
      <c r="AO183" s="328"/>
      <c r="AP183" s="328"/>
      <c r="AQ183" s="328"/>
      <c r="AR183" s="328"/>
      <c r="AS183" s="328"/>
      <c r="AT183" s="328"/>
      <c r="AU183" s="328"/>
      <c r="AV183" s="328"/>
      <c r="AW183" s="328"/>
      <c r="AX183" s="328"/>
      <c r="AY183" s="328"/>
      <c r="AZ183" s="328"/>
      <c r="BA183" s="328"/>
      <c r="BB183" s="328"/>
      <c r="BC183" s="328"/>
      <c r="BD183" s="328"/>
      <c r="BE183" s="328"/>
      <c r="BF183" s="328"/>
      <c r="BG183" s="328"/>
      <c r="BH183" s="88"/>
      <c r="BI183" s="214"/>
    </row>
    <row r="184" spans="2:61" s="118" customFormat="1">
      <c r="B184" s="321"/>
      <c r="C184" s="322"/>
      <c r="D184" s="322"/>
      <c r="E184" s="322"/>
      <c r="F184" s="322"/>
      <c r="G184" s="322"/>
      <c r="H184" s="323"/>
      <c r="I184" s="324"/>
      <c r="J184" s="321"/>
      <c r="K184" s="325"/>
      <c r="L184" s="326"/>
      <c r="M184" s="214"/>
      <c r="N184" s="214"/>
      <c r="O184" s="327"/>
      <c r="P184" s="160"/>
      <c r="Q184" s="160"/>
      <c r="R184" s="160"/>
      <c r="S184" s="160"/>
      <c r="T184" s="160"/>
      <c r="U184" s="328"/>
      <c r="V184" s="201"/>
      <c r="W184" s="88"/>
      <c r="X184" s="88"/>
      <c r="AC184" s="328"/>
      <c r="AD184" s="328"/>
      <c r="AE184" s="328"/>
      <c r="AF184" s="328"/>
      <c r="AG184" s="328"/>
      <c r="AH184" s="328"/>
      <c r="AI184" s="328"/>
      <c r="AJ184" s="328"/>
      <c r="AK184" s="328"/>
      <c r="AL184" s="328"/>
      <c r="AM184" s="328"/>
      <c r="AN184" s="328"/>
      <c r="AO184" s="328"/>
      <c r="AP184" s="328"/>
      <c r="AQ184" s="328"/>
      <c r="AR184" s="328"/>
      <c r="AS184" s="328"/>
      <c r="AT184" s="328"/>
      <c r="AU184" s="328"/>
      <c r="AV184" s="328"/>
      <c r="AW184" s="328"/>
      <c r="AX184" s="328"/>
      <c r="AY184" s="328"/>
      <c r="AZ184" s="328"/>
      <c r="BA184" s="328"/>
      <c r="BB184" s="328"/>
      <c r="BC184" s="328"/>
      <c r="BD184" s="328"/>
      <c r="BE184" s="328"/>
      <c r="BF184" s="328"/>
      <c r="BG184" s="328"/>
      <c r="BH184" s="88"/>
      <c r="BI184" s="214"/>
    </row>
    <row r="185" spans="2:61" s="118" customFormat="1">
      <c r="B185" s="321"/>
      <c r="C185" s="322"/>
      <c r="D185" s="322"/>
      <c r="E185" s="322"/>
      <c r="F185" s="322"/>
      <c r="G185" s="322"/>
      <c r="H185" s="323"/>
      <c r="I185" s="324"/>
      <c r="J185" s="321"/>
      <c r="K185" s="325"/>
      <c r="L185" s="326"/>
      <c r="M185" s="214"/>
      <c r="N185" s="214"/>
      <c r="O185" s="327"/>
      <c r="P185" s="160"/>
      <c r="Q185" s="160"/>
      <c r="R185" s="160"/>
      <c r="S185" s="160"/>
      <c r="T185" s="160"/>
      <c r="U185" s="328"/>
      <c r="V185" s="201"/>
      <c r="W185" s="88"/>
      <c r="X185" s="88"/>
      <c r="AC185" s="328"/>
      <c r="AD185" s="328"/>
      <c r="AE185" s="328"/>
      <c r="AF185" s="328"/>
      <c r="AG185" s="328"/>
      <c r="AH185" s="328"/>
      <c r="AI185" s="328"/>
      <c r="AJ185" s="328"/>
      <c r="AK185" s="328"/>
      <c r="AL185" s="328"/>
      <c r="AM185" s="328"/>
      <c r="AN185" s="328"/>
      <c r="AO185" s="328"/>
      <c r="AP185" s="328"/>
      <c r="AQ185" s="328"/>
      <c r="AR185" s="328"/>
      <c r="AS185" s="328"/>
      <c r="AT185" s="328"/>
      <c r="AU185" s="328"/>
      <c r="AV185" s="328"/>
      <c r="AW185" s="328"/>
      <c r="AX185" s="328"/>
      <c r="AY185" s="328"/>
      <c r="AZ185" s="328"/>
      <c r="BA185" s="328"/>
      <c r="BB185" s="328"/>
      <c r="BC185" s="328"/>
      <c r="BD185" s="328"/>
      <c r="BE185" s="328"/>
      <c r="BF185" s="328"/>
      <c r="BG185" s="328"/>
      <c r="BH185" s="88"/>
      <c r="BI185" s="214"/>
    </row>
    <row r="186" spans="2:61" s="118" customFormat="1">
      <c r="B186" s="321"/>
      <c r="C186" s="322"/>
      <c r="D186" s="322"/>
      <c r="E186" s="322"/>
      <c r="F186" s="322"/>
      <c r="G186" s="322"/>
      <c r="H186" s="323"/>
      <c r="I186" s="324"/>
      <c r="J186" s="321"/>
      <c r="K186" s="325"/>
      <c r="L186" s="326"/>
      <c r="M186" s="214"/>
      <c r="N186" s="214"/>
      <c r="P186" s="160"/>
      <c r="Q186" s="160"/>
      <c r="R186" s="160"/>
      <c r="S186" s="160"/>
      <c r="T186" s="160"/>
      <c r="U186" s="328"/>
      <c r="V186" s="201"/>
      <c r="W186" s="88"/>
      <c r="X186" s="88"/>
      <c r="AC186" s="328"/>
      <c r="AD186" s="328"/>
      <c r="AE186" s="328"/>
      <c r="AF186" s="328"/>
      <c r="AG186" s="328"/>
      <c r="AH186" s="328"/>
      <c r="AI186" s="328"/>
      <c r="AJ186" s="328"/>
      <c r="AK186" s="328"/>
      <c r="AL186" s="328"/>
      <c r="AM186" s="328"/>
      <c r="AN186" s="328"/>
      <c r="AO186" s="328"/>
      <c r="AP186" s="328"/>
      <c r="AQ186" s="328"/>
      <c r="AR186" s="328"/>
      <c r="AS186" s="328"/>
      <c r="AT186" s="328"/>
      <c r="AU186" s="328"/>
      <c r="AV186" s="328"/>
      <c r="AW186" s="328"/>
      <c r="AX186" s="328"/>
      <c r="AY186" s="328"/>
      <c r="AZ186" s="328"/>
      <c r="BA186" s="328"/>
      <c r="BB186" s="328"/>
      <c r="BC186" s="328"/>
      <c r="BD186" s="328"/>
      <c r="BE186" s="328"/>
      <c r="BF186" s="328"/>
      <c r="BG186" s="328"/>
      <c r="BH186" s="88"/>
      <c r="BI186" s="214"/>
    </row>
    <row r="187" spans="2:61" s="118" customFormat="1">
      <c r="B187" s="321"/>
      <c r="C187" s="322"/>
      <c r="D187" s="322"/>
      <c r="E187" s="322"/>
      <c r="F187" s="322"/>
      <c r="G187" s="322"/>
      <c r="H187" s="323"/>
      <c r="I187" s="324"/>
      <c r="J187" s="321"/>
      <c r="K187" s="325"/>
      <c r="L187" s="326"/>
      <c r="M187" s="214"/>
      <c r="N187" s="214"/>
      <c r="P187" s="160"/>
      <c r="Q187" s="160"/>
      <c r="R187" s="160"/>
      <c r="S187" s="160"/>
      <c r="T187" s="160"/>
      <c r="U187" s="328"/>
      <c r="V187" s="201"/>
      <c r="W187" s="88"/>
      <c r="X187" s="88"/>
      <c r="AC187" s="328"/>
      <c r="AD187" s="328"/>
      <c r="AE187" s="328"/>
      <c r="AF187" s="328"/>
      <c r="AG187" s="328"/>
      <c r="AH187" s="328"/>
      <c r="AI187" s="328"/>
      <c r="AJ187" s="328"/>
      <c r="AK187" s="328"/>
      <c r="AL187" s="328"/>
      <c r="AM187" s="328"/>
      <c r="AN187" s="328"/>
      <c r="AO187" s="328"/>
      <c r="AP187" s="328"/>
      <c r="AQ187" s="328"/>
      <c r="AR187" s="328"/>
      <c r="AS187" s="328"/>
      <c r="AT187" s="328"/>
      <c r="AU187" s="328"/>
      <c r="AV187" s="328"/>
      <c r="AW187" s="328"/>
      <c r="AX187" s="328"/>
      <c r="AY187" s="328"/>
      <c r="AZ187" s="328"/>
      <c r="BA187" s="328"/>
      <c r="BB187" s="328"/>
      <c r="BC187" s="328"/>
      <c r="BD187" s="328"/>
      <c r="BE187" s="328"/>
      <c r="BF187" s="328"/>
      <c r="BG187" s="328"/>
      <c r="BH187" s="88"/>
      <c r="BI187" s="214"/>
    </row>
    <row r="188" spans="2:61" s="89" customFormat="1">
      <c r="B188" s="97"/>
      <c r="C188" s="97"/>
      <c r="D188" s="97"/>
      <c r="E188" s="97"/>
      <c r="F188" s="97"/>
      <c r="G188" s="97"/>
      <c r="H188" s="97"/>
      <c r="I188" s="97"/>
      <c r="J188" s="97"/>
      <c r="K188" s="97"/>
      <c r="L188" s="97"/>
      <c r="M188" s="97"/>
      <c r="N188" s="97"/>
      <c r="O188" s="153"/>
      <c r="T188" s="200"/>
      <c r="U188" s="200"/>
      <c r="V188" s="201"/>
      <c r="W188" s="88"/>
      <c r="X188" s="88"/>
      <c r="AB188" s="118"/>
      <c r="AC188" s="320"/>
      <c r="AD188" s="320"/>
      <c r="AE188" s="320"/>
      <c r="AF188" s="320"/>
      <c r="AG188" s="320"/>
      <c r="AH188" s="320"/>
      <c r="AI188" s="320"/>
      <c r="AJ188" s="320"/>
      <c r="AK188" s="320"/>
      <c r="AL188" s="320"/>
      <c r="AM188" s="320"/>
      <c r="AN188" s="320"/>
      <c r="AO188" s="320"/>
      <c r="AP188" s="320"/>
      <c r="AQ188" s="320"/>
      <c r="AR188" s="320"/>
      <c r="AS188" s="320"/>
      <c r="AT188" s="320"/>
      <c r="AU188" s="320"/>
      <c r="AV188" s="320"/>
      <c r="AW188" s="320"/>
      <c r="AX188" s="320"/>
      <c r="AY188" s="320"/>
      <c r="AZ188" s="320"/>
      <c r="BA188" s="320"/>
      <c r="BB188" s="320"/>
      <c r="BC188" s="320"/>
      <c r="BD188" s="320"/>
      <c r="BE188" s="320"/>
      <c r="BF188" s="320"/>
      <c r="BG188" s="320"/>
      <c r="BH188" s="88"/>
      <c r="BI188" s="214"/>
    </row>
    <row r="189" spans="2:61" s="89" customFormat="1">
      <c r="B189" s="321"/>
      <c r="C189" s="343"/>
      <c r="D189" s="322"/>
      <c r="E189" s="322"/>
      <c r="F189" s="322"/>
      <c r="G189" s="322"/>
      <c r="H189" s="323"/>
      <c r="I189" s="324"/>
      <c r="J189" s="321"/>
      <c r="K189" s="325"/>
      <c r="L189" s="326"/>
      <c r="M189" s="214"/>
      <c r="N189" s="214"/>
      <c r="P189" s="160"/>
      <c r="Q189" s="160"/>
      <c r="R189" s="160"/>
      <c r="S189" s="160"/>
      <c r="T189" s="160"/>
      <c r="U189" s="328"/>
      <c r="V189" s="201"/>
      <c r="W189" s="88"/>
      <c r="X189" s="88"/>
      <c r="AB189" s="118"/>
      <c r="AC189" s="328"/>
      <c r="AD189" s="328"/>
      <c r="AE189" s="328"/>
      <c r="AF189" s="328"/>
      <c r="AG189" s="328"/>
      <c r="AH189" s="328"/>
      <c r="AI189" s="328"/>
      <c r="AJ189" s="328"/>
      <c r="AK189" s="328"/>
      <c r="AL189" s="328"/>
      <c r="AM189" s="328"/>
      <c r="AN189" s="328"/>
      <c r="AO189" s="328"/>
      <c r="AP189" s="328"/>
      <c r="AQ189" s="328"/>
      <c r="AR189" s="328"/>
      <c r="AS189" s="328"/>
      <c r="AT189" s="328"/>
      <c r="AU189" s="328"/>
      <c r="AV189" s="328"/>
      <c r="AW189" s="328"/>
      <c r="AX189" s="328"/>
      <c r="AY189" s="328"/>
      <c r="AZ189" s="328"/>
      <c r="BA189" s="328"/>
      <c r="BB189" s="328"/>
      <c r="BC189" s="328"/>
      <c r="BD189" s="328"/>
      <c r="BE189" s="328"/>
      <c r="BF189" s="328"/>
      <c r="BG189" s="328"/>
      <c r="BH189" s="88"/>
      <c r="BI189" s="214"/>
    </row>
    <row r="190" spans="2:61" s="89" customFormat="1">
      <c r="B190" s="321"/>
      <c r="C190" s="343"/>
      <c r="D190" s="344"/>
      <c r="E190" s="343"/>
      <c r="F190" s="321"/>
      <c r="G190" s="343"/>
      <c r="H190" s="323"/>
      <c r="I190" s="324"/>
      <c r="J190" s="324"/>
      <c r="K190" s="325"/>
      <c r="L190" s="326"/>
      <c r="M190" s="214"/>
      <c r="N190" s="214"/>
      <c r="P190" s="160"/>
      <c r="Q190" s="160"/>
      <c r="R190" s="160"/>
      <c r="S190" s="160"/>
      <c r="T190" s="160"/>
      <c r="U190" s="328"/>
      <c r="V190" s="201"/>
      <c r="W190" s="88"/>
      <c r="X190" s="88"/>
      <c r="AB190" s="118"/>
      <c r="AC190" s="328"/>
      <c r="AD190" s="328"/>
      <c r="AE190" s="328"/>
      <c r="AF190" s="328"/>
      <c r="AG190" s="328"/>
      <c r="AH190" s="328"/>
      <c r="AI190" s="328"/>
      <c r="AJ190" s="328"/>
      <c r="AK190" s="328"/>
      <c r="AL190" s="328"/>
      <c r="AM190" s="328"/>
      <c r="AN190" s="328"/>
      <c r="AO190" s="328"/>
      <c r="AP190" s="328"/>
      <c r="AQ190" s="328"/>
      <c r="AR190" s="328"/>
      <c r="AS190" s="328"/>
      <c r="AT190" s="328"/>
      <c r="AU190" s="328"/>
      <c r="AV190" s="328"/>
      <c r="AW190" s="328"/>
      <c r="AX190" s="328"/>
      <c r="AY190" s="328"/>
      <c r="AZ190" s="328"/>
      <c r="BA190" s="328"/>
      <c r="BB190" s="328"/>
      <c r="BC190" s="328"/>
      <c r="BD190" s="328"/>
      <c r="BE190" s="328"/>
      <c r="BF190" s="328"/>
      <c r="BG190" s="328"/>
      <c r="BH190" s="88"/>
      <c r="BI190" s="214"/>
    </row>
    <row r="191" spans="2:61" s="89" customFormat="1">
      <c r="B191" s="321"/>
      <c r="C191" s="343"/>
      <c r="D191" s="345"/>
      <c r="E191" s="343"/>
      <c r="F191" s="88"/>
      <c r="G191" s="343"/>
      <c r="H191" s="323"/>
      <c r="I191" s="324"/>
      <c r="J191" s="321"/>
      <c r="K191" s="325"/>
      <c r="L191" s="326"/>
      <c r="M191" s="214"/>
      <c r="N191" s="214"/>
      <c r="P191" s="160"/>
      <c r="Q191" s="160"/>
      <c r="R191" s="160"/>
      <c r="S191" s="160"/>
      <c r="T191" s="160"/>
      <c r="U191" s="328"/>
      <c r="V191" s="201"/>
      <c r="W191" s="88"/>
      <c r="X191" s="88"/>
      <c r="AB191" s="118"/>
      <c r="AC191" s="328"/>
      <c r="AD191" s="328"/>
      <c r="AE191" s="328"/>
      <c r="AF191" s="328"/>
      <c r="AG191" s="328"/>
      <c r="AH191" s="328"/>
      <c r="AI191" s="328"/>
      <c r="AJ191" s="328"/>
      <c r="AK191" s="328"/>
      <c r="AL191" s="328"/>
      <c r="AM191" s="328"/>
      <c r="AN191" s="328"/>
      <c r="AO191" s="328"/>
      <c r="AP191" s="328"/>
      <c r="AQ191" s="328"/>
      <c r="AR191" s="328"/>
      <c r="AS191" s="328"/>
      <c r="AT191" s="328"/>
      <c r="AU191" s="328"/>
      <c r="AV191" s="328"/>
      <c r="AW191" s="328"/>
      <c r="AX191" s="328"/>
      <c r="AY191" s="328"/>
      <c r="AZ191" s="328"/>
      <c r="BA191" s="328"/>
      <c r="BB191" s="328"/>
      <c r="BC191" s="328"/>
      <c r="BD191" s="328"/>
      <c r="BE191" s="328"/>
      <c r="BF191" s="328"/>
      <c r="BG191" s="328"/>
      <c r="BH191" s="88"/>
      <c r="BI191" s="214"/>
    </row>
    <row r="192" spans="2:61" s="89" customFormat="1">
      <c r="B192" s="97"/>
      <c r="C192" s="97"/>
      <c r="D192" s="97"/>
      <c r="E192" s="97"/>
      <c r="F192" s="97"/>
      <c r="G192" s="97"/>
      <c r="H192" s="97"/>
      <c r="I192" s="97"/>
      <c r="J192" s="97"/>
      <c r="K192" s="97"/>
      <c r="L192" s="97"/>
      <c r="M192" s="97"/>
      <c r="N192" s="97"/>
      <c r="T192" s="200"/>
      <c r="U192" s="200"/>
      <c r="V192" s="201"/>
      <c r="W192" s="314"/>
      <c r="X192" s="314"/>
      <c r="Y192" s="317"/>
      <c r="Z192" s="317"/>
      <c r="AB192" s="329"/>
      <c r="AC192" s="320"/>
      <c r="AD192" s="320"/>
      <c r="AE192" s="320"/>
      <c r="AF192" s="320"/>
      <c r="AG192" s="320"/>
      <c r="AH192" s="320"/>
      <c r="AI192" s="320"/>
      <c r="AJ192" s="320"/>
      <c r="AK192" s="320"/>
      <c r="AL192" s="320"/>
      <c r="AM192" s="320"/>
      <c r="AN192" s="320"/>
      <c r="AO192" s="320"/>
      <c r="AP192" s="320"/>
      <c r="AQ192" s="320"/>
      <c r="AR192" s="320"/>
      <c r="AS192" s="320"/>
      <c r="AT192" s="320"/>
      <c r="AU192" s="320"/>
      <c r="AV192" s="320"/>
      <c r="AW192" s="320"/>
      <c r="AX192" s="320"/>
      <c r="AY192" s="320"/>
      <c r="AZ192" s="320"/>
      <c r="BA192" s="320"/>
      <c r="BB192" s="320"/>
      <c r="BC192" s="320"/>
      <c r="BD192" s="320"/>
      <c r="BE192" s="320"/>
      <c r="BF192" s="320"/>
      <c r="BG192" s="320"/>
      <c r="BH192" s="88"/>
      <c r="BI192" s="214"/>
    </row>
    <row r="193" spans="2:61" s="88" customFormat="1">
      <c r="B193" s="321"/>
      <c r="C193" s="343"/>
      <c r="D193" s="324"/>
      <c r="E193" s="330"/>
      <c r="F193" s="330"/>
      <c r="G193" s="330"/>
      <c r="H193" s="346"/>
      <c r="I193" s="324"/>
      <c r="J193" s="330"/>
      <c r="K193" s="325"/>
      <c r="L193" s="326"/>
      <c r="M193" s="214"/>
      <c r="N193" s="214"/>
      <c r="O193" s="327"/>
      <c r="P193" s="160"/>
      <c r="Q193" s="160"/>
      <c r="R193" s="160"/>
      <c r="S193" s="160"/>
      <c r="T193" s="160"/>
      <c r="U193" s="328"/>
      <c r="V193" s="201"/>
      <c r="W193" s="160"/>
      <c r="X193" s="325"/>
      <c r="Y193" s="331"/>
      <c r="Z193" s="332"/>
      <c r="AB193" s="118"/>
      <c r="AC193" s="328"/>
      <c r="AD193" s="328"/>
      <c r="AE193" s="328"/>
      <c r="AF193" s="328"/>
      <c r="AG193" s="328"/>
      <c r="AH193" s="328"/>
      <c r="AI193" s="328"/>
      <c r="AJ193" s="328"/>
      <c r="AK193" s="328"/>
      <c r="AL193" s="328"/>
      <c r="AM193" s="328"/>
      <c r="AN193" s="328"/>
      <c r="AO193" s="328"/>
      <c r="AP193" s="328"/>
      <c r="AQ193" s="328"/>
      <c r="AR193" s="328"/>
      <c r="AS193" s="328"/>
      <c r="AT193" s="328"/>
      <c r="AU193" s="328"/>
      <c r="AV193" s="328"/>
      <c r="AW193" s="328"/>
      <c r="AX193" s="328"/>
      <c r="AY193" s="328"/>
      <c r="AZ193" s="328"/>
      <c r="BA193" s="328"/>
      <c r="BB193" s="328"/>
      <c r="BC193" s="328"/>
      <c r="BD193" s="328"/>
      <c r="BE193" s="328"/>
      <c r="BF193" s="328"/>
      <c r="BG193" s="328"/>
      <c r="BI193" s="214"/>
    </row>
    <row r="194" spans="2:61" s="89" customFormat="1">
      <c r="B194" s="97"/>
      <c r="C194" s="97"/>
      <c r="D194" s="97"/>
      <c r="E194" s="97"/>
      <c r="F194" s="97"/>
      <c r="G194" s="97"/>
      <c r="H194" s="97"/>
      <c r="I194" s="97"/>
      <c r="J194" s="97"/>
      <c r="K194" s="97"/>
      <c r="L194" s="97"/>
      <c r="M194" s="97"/>
      <c r="N194" s="97"/>
      <c r="T194" s="200"/>
      <c r="U194" s="320"/>
      <c r="V194" s="201"/>
      <c r="W194" s="325"/>
      <c r="X194" s="325"/>
      <c r="Y194" s="331"/>
      <c r="Z194" s="325"/>
      <c r="AB194" s="118"/>
      <c r="AC194" s="320"/>
      <c r="AD194" s="320"/>
      <c r="AE194" s="320"/>
      <c r="AF194" s="320"/>
      <c r="AG194" s="320"/>
      <c r="AH194" s="320"/>
      <c r="AI194" s="320"/>
      <c r="AJ194" s="320"/>
      <c r="AK194" s="320"/>
      <c r="AL194" s="320"/>
      <c r="AM194" s="320"/>
      <c r="AN194" s="320"/>
      <c r="AO194" s="320"/>
      <c r="AP194" s="320"/>
      <c r="AQ194" s="320"/>
      <c r="AR194" s="320"/>
      <c r="AS194" s="320"/>
      <c r="AT194" s="320"/>
      <c r="AU194" s="320"/>
      <c r="AV194" s="320"/>
      <c r="AW194" s="320"/>
      <c r="AX194" s="320"/>
      <c r="AY194" s="320"/>
      <c r="AZ194" s="320"/>
      <c r="BA194" s="320"/>
      <c r="BB194" s="320"/>
      <c r="BC194" s="320"/>
      <c r="BD194" s="320"/>
      <c r="BE194" s="320"/>
      <c r="BF194" s="320"/>
      <c r="BG194" s="320"/>
      <c r="BH194" s="88"/>
      <c r="BI194" s="214"/>
    </row>
    <row r="195" spans="2:61" s="88" customFormat="1">
      <c r="B195" s="321"/>
      <c r="C195" s="343"/>
      <c r="D195" s="321"/>
      <c r="E195" s="330"/>
      <c r="F195" s="330"/>
      <c r="G195" s="330"/>
      <c r="H195" s="346"/>
      <c r="I195" s="324"/>
      <c r="J195" s="330"/>
      <c r="K195" s="325"/>
      <c r="L195" s="326"/>
      <c r="M195" s="214"/>
      <c r="N195" s="214"/>
      <c r="O195" s="327"/>
      <c r="P195" s="160"/>
      <c r="Q195" s="160"/>
      <c r="R195" s="160"/>
      <c r="S195" s="160"/>
      <c r="T195" s="160"/>
      <c r="U195" s="328"/>
      <c r="V195" s="201"/>
      <c r="W195" s="160"/>
      <c r="X195" s="325"/>
      <c r="Y195" s="331"/>
      <c r="Z195" s="332"/>
      <c r="AB195" s="118"/>
      <c r="AC195" s="328"/>
      <c r="AD195" s="328"/>
      <c r="AE195" s="328"/>
      <c r="AF195" s="328"/>
      <c r="AG195" s="328"/>
      <c r="AH195" s="328"/>
      <c r="AI195" s="328"/>
      <c r="AJ195" s="328"/>
      <c r="AK195" s="328"/>
      <c r="AL195" s="328"/>
      <c r="AM195" s="328"/>
      <c r="AN195" s="328"/>
      <c r="AO195" s="328"/>
      <c r="AP195" s="328"/>
      <c r="AQ195" s="328"/>
      <c r="AR195" s="328"/>
      <c r="AS195" s="328"/>
      <c r="AT195" s="328"/>
      <c r="AU195" s="328"/>
      <c r="AV195" s="328"/>
      <c r="AW195" s="328"/>
      <c r="AX195" s="328"/>
      <c r="AY195" s="328"/>
      <c r="AZ195" s="328"/>
      <c r="BA195" s="328"/>
      <c r="BB195" s="328"/>
      <c r="BC195" s="328"/>
      <c r="BD195" s="328"/>
      <c r="BE195" s="328"/>
      <c r="BF195" s="328"/>
      <c r="BG195" s="328"/>
      <c r="BI195" s="214"/>
    </row>
    <row r="196" spans="2:61" s="88" customFormat="1">
      <c r="B196" s="321"/>
      <c r="C196" s="343"/>
      <c r="D196" s="321"/>
      <c r="E196" s="330"/>
      <c r="F196" s="330"/>
      <c r="G196" s="330"/>
      <c r="H196" s="346"/>
      <c r="I196" s="324"/>
      <c r="J196" s="330"/>
      <c r="K196" s="325"/>
      <c r="L196" s="326"/>
      <c r="M196" s="214"/>
      <c r="N196" s="214"/>
      <c r="O196" s="327"/>
      <c r="P196" s="160"/>
      <c r="Q196" s="160"/>
      <c r="R196" s="160"/>
      <c r="S196" s="160"/>
      <c r="T196" s="160"/>
      <c r="U196" s="328"/>
      <c r="V196" s="201"/>
      <c r="W196" s="160"/>
      <c r="X196" s="325"/>
      <c r="Y196" s="331"/>
      <c r="Z196" s="332"/>
      <c r="AB196" s="118"/>
      <c r="AC196" s="328"/>
      <c r="AD196" s="328"/>
      <c r="AE196" s="328"/>
      <c r="AF196" s="328"/>
      <c r="AG196" s="328"/>
      <c r="AH196" s="328"/>
      <c r="AI196" s="328"/>
      <c r="AJ196" s="328"/>
      <c r="AK196" s="328"/>
      <c r="AL196" s="328"/>
      <c r="AM196" s="328"/>
      <c r="AN196" s="328"/>
      <c r="AO196" s="328"/>
      <c r="AP196" s="328"/>
      <c r="AQ196" s="328"/>
      <c r="AR196" s="328"/>
      <c r="AS196" s="328"/>
      <c r="AT196" s="328"/>
      <c r="AU196" s="328"/>
      <c r="AV196" s="328"/>
      <c r="AW196" s="328"/>
      <c r="AX196" s="328"/>
      <c r="AY196" s="328"/>
      <c r="AZ196" s="328"/>
      <c r="BA196" s="328"/>
      <c r="BB196" s="328"/>
      <c r="BC196" s="328"/>
      <c r="BD196" s="328"/>
      <c r="BE196" s="328"/>
      <c r="BF196" s="328"/>
      <c r="BG196" s="328"/>
      <c r="BI196" s="214"/>
    </row>
    <row r="197" spans="2:61" s="88" customFormat="1">
      <c r="B197" s="321"/>
      <c r="C197" s="343"/>
      <c r="D197" s="321"/>
      <c r="E197" s="330"/>
      <c r="F197" s="330"/>
      <c r="G197" s="330"/>
      <c r="H197" s="346"/>
      <c r="I197" s="324"/>
      <c r="J197" s="330"/>
      <c r="K197" s="325"/>
      <c r="L197" s="326"/>
      <c r="M197" s="214"/>
      <c r="N197" s="214"/>
      <c r="O197" s="327"/>
      <c r="P197" s="160"/>
      <c r="Q197" s="160"/>
      <c r="R197" s="160"/>
      <c r="S197" s="160"/>
      <c r="T197" s="160"/>
      <c r="U197" s="328"/>
      <c r="V197" s="201"/>
      <c r="W197" s="160"/>
      <c r="X197" s="325"/>
      <c r="Y197" s="331"/>
      <c r="Z197" s="332"/>
      <c r="AB197" s="118"/>
      <c r="AC197" s="328"/>
      <c r="AD197" s="328"/>
      <c r="AE197" s="328"/>
      <c r="AF197" s="328"/>
      <c r="AG197" s="328"/>
      <c r="AH197" s="328"/>
      <c r="AI197" s="328"/>
      <c r="AJ197" s="328"/>
      <c r="AK197" s="328"/>
      <c r="AL197" s="328"/>
      <c r="AM197" s="328"/>
      <c r="AN197" s="328"/>
      <c r="AO197" s="328"/>
      <c r="AP197" s="328"/>
      <c r="AQ197" s="328"/>
      <c r="AR197" s="328"/>
      <c r="AS197" s="328"/>
      <c r="AT197" s="328"/>
      <c r="AU197" s="328"/>
      <c r="AV197" s="328"/>
      <c r="AW197" s="328"/>
      <c r="AX197" s="328"/>
      <c r="AY197" s="328"/>
      <c r="AZ197" s="328"/>
      <c r="BA197" s="328"/>
      <c r="BB197" s="328"/>
      <c r="BC197" s="328"/>
      <c r="BD197" s="328"/>
      <c r="BE197" s="328"/>
      <c r="BF197" s="328"/>
      <c r="BG197" s="328"/>
      <c r="BI197" s="214"/>
    </row>
    <row r="198" spans="2:61" s="88" customFormat="1">
      <c r="B198" s="321"/>
      <c r="C198" s="343"/>
      <c r="D198" s="321"/>
      <c r="E198" s="330"/>
      <c r="F198" s="330"/>
      <c r="G198" s="330"/>
      <c r="H198" s="346"/>
      <c r="I198" s="324"/>
      <c r="J198" s="330"/>
      <c r="K198" s="325"/>
      <c r="L198" s="326"/>
      <c r="M198" s="214"/>
      <c r="N198" s="214"/>
      <c r="O198" s="327"/>
      <c r="P198" s="160"/>
      <c r="Q198" s="160"/>
      <c r="R198" s="160"/>
      <c r="S198" s="160"/>
      <c r="T198" s="160"/>
      <c r="U198" s="328"/>
      <c r="V198" s="201"/>
      <c r="W198" s="160"/>
      <c r="X198" s="325"/>
      <c r="Y198" s="331"/>
      <c r="Z198" s="332"/>
      <c r="AB198" s="118"/>
      <c r="AC198" s="328"/>
      <c r="AD198" s="328"/>
      <c r="AE198" s="328"/>
      <c r="AF198" s="328"/>
      <c r="AG198" s="328"/>
      <c r="AH198" s="328"/>
      <c r="AI198" s="328"/>
      <c r="AJ198" s="328"/>
      <c r="AK198" s="328"/>
      <c r="AL198" s="328"/>
      <c r="AM198" s="328"/>
      <c r="AN198" s="328"/>
      <c r="AO198" s="328"/>
      <c r="AP198" s="328"/>
      <c r="AQ198" s="328"/>
      <c r="AR198" s="328"/>
      <c r="AS198" s="328"/>
      <c r="AT198" s="328"/>
      <c r="AU198" s="328"/>
      <c r="AV198" s="328"/>
      <c r="AW198" s="328"/>
      <c r="AX198" s="328"/>
      <c r="AY198" s="328"/>
      <c r="AZ198" s="328"/>
      <c r="BA198" s="328"/>
      <c r="BB198" s="328"/>
      <c r="BC198" s="328"/>
      <c r="BD198" s="328"/>
      <c r="BE198" s="328"/>
      <c r="BF198" s="328"/>
      <c r="BG198" s="328"/>
      <c r="BI198" s="214"/>
    </row>
    <row r="199" spans="2:61" s="88" customFormat="1">
      <c r="B199" s="321"/>
      <c r="C199" s="343"/>
      <c r="D199" s="321"/>
      <c r="E199" s="330"/>
      <c r="F199" s="330"/>
      <c r="G199" s="330"/>
      <c r="H199" s="346"/>
      <c r="I199" s="324"/>
      <c r="J199" s="330"/>
      <c r="K199" s="325"/>
      <c r="L199" s="326"/>
      <c r="M199" s="214"/>
      <c r="N199" s="214"/>
      <c r="O199" s="327"/>
      <c r="P199" s="160"/>
      <c r="Q199" s="160"/>
      <c r="R199" s="160"/>
      <c r="S199" s="160"/>
      <c r="T199" s="160"/>
      <c r="U199" s="328"/>
      <c r="V199" s="201"/>
      <c r="W199" s="160"/>
      <c r="X199" s="325"/>
      <c r="Y199" s="331"/>
      <c r="Z199" s="332"/>
      <c r="AB199" s="118"/>
      <c r="AC199" s="328"/>
      <c r="AD199" s="328"/>
      <c r="AE199" s="328"/>
      <c r="AF199" s="328"/>
      <c r="AG199" s="328"/>
      <c r="AH199" s="328"/>
      <c r="AI199" s="328"/>
      <c r="AJ199" s="328"/>
      <c r="AK199" s="328"/>
      <c r="AL199" s="328"/>
      <c r="AM199" s="328"/>
      <c r="AN199" s="328"/>
      <c r="AO199" s="328"/>
      <c r="AP199" s="328"/>
      <c r="AQ199" s="328"/>
      <c r="AR199" s="328"/>
      <c r="AS199" s="328"/>
      <c r="AT199" s="328"/>
      <c r="AU199" s="328"/>
      <c r="AV199" s="328"/>
      <c r="AW199" s="328"/>
      <c r="AX199" s="328"/>
      <c r="AY199" s="328"/>
      <c r="AZ199" s="328"/>
      <c r="BA199" s="328"/>
      <c r="BB199" s="328"/>
      <c r="BC199" s="328"/>
      <c r="BD199" s="328"/>
      <c r="BE199" s="328"/>
      <c r="BF199" s="328"/>
      <c r="BG199" s="328"/>
      <c r="BI199" s="214"/>
    </row>
    <row r="200" spans="2:61" s="88" customFormat="1">
      <c r="B200" s="321"/>
      <c r="C200" s="343"/>
      <c r="D200" s="321"/>
      <c r="E200" s="330"/>
      <c r="F200" s="330"/>
      <c r="G200" s="330"/>
      <c r="H200" s="346"/>
      <c r="I200" s="324"/>
      <c r="J200" s="330"/>
      <c r="K200" s="325"/>
      <c r="L200" s="326"/>
      <c r="M200" s="214"/>
      <c r="N200" s="214"/>
      <c r="O200" s="327"/>
      <c r="P200" s="160"/>
      <c r="Q200" s="160"/>
      <c r="R200" s="160"/>
      <c r="S200" s="160"/>
      <c r="T200" s="160"/>
      <c r="U200" s="328"/>
      <c r="V200" s="201"/>
      <c r="W200" s="160"/>
      <c r="X200" s="325"/>
      <c r="Y200" s="331"/>
      <c r="Z200" s="332"/>
      <c r="AB200" s="118"/>
      <c r="AC200" s="328"/>
      <c r="AD200" s="328"/>
      <c r="AE200" s="328"/>
      <c r="AF200" s="328"/>
      <c r="AG200" s="328"/>
      <c r="AH200" s="328"/>
      <c r="AI200" s="328"/>
      <c r="AJ200" s="328"/>
      <c r="AK200" s="328"/>
      <c r="AL200" s="328"/>
      <c r="AM200" s="328"/>
      <c r="AN200" s="328"/>
      <c r="AO200" s="328"/>
      <c r="AP200" s="328"/>
      <c r="AQ200" s="328"/>
      <c r="AR200" s="328"/>
      <c r="AS200" s="328"/>
      <c r="AT200" s="328"/>
      <c r="AU200" s="328"/>
      <c r="AV200" s="328"/>
      <c r="AW200" s="328"/>
      <c r="AX200" s="328"/>
      <c r="AY200" s="328"/>
      <c r="AZ200" s="328"/>
      <c r="BA200" s="328"/>
      <c r="BB200" s="328"/>
      <c r="BC200" s="328"/>
      <c r="BD200" s="328"/>
      <c r="BE200" s="328"/>
      <c r="BF200" s="328"/>
      <c r="BG200" s="328"/>
      <c r="BI200" s="214"/>
    </row>
    <row r="201" spans="2:61" s="88" customFormat="1">
      <c r="B201" s="321"/>
      <c r="C201" s="343"/>
      <c r="D201" s="321"/>
      <c r="E201" s="330"/>
      <c r="F201" s="330"/>
      <c r="G201" s="330"/>
      <c r="H201" s="346"/>
      <c r="I201" s="324"/>
      <c r="J201" s="330"/>
      <c r="K201" s="325"/>
      <c r="L201" s="326"/>
      <c r="M201" s="214"/>
      <c r="N201" s="214"/>
      <c r="O201" s="327"/>
      <c r="P201" s="160"/>
      <c r="Q201" s="160"/>
      <c r="R201" s="160"/>
      <c r="S201" s="160"/>
      <c r="T201" s="160"/>
      <c r="U201" s="328"/>
      <c r="V201" s="201"/>
      <c r="W201" s="160"/>
      <c r="X201" s="325"/>
      <c r="Y201" s="331"/>
      <c r="Z201" s="332"/>
      <c r="AB201" s="118"/>
      <c r="AC201" s="328"/>
      <c r="AD201" s="328"/>
      <c r="AE201" s="328"/>
      <c r="AF201" s="328"/>
      <c r="AG201" s="328"/>
      <c r="AH201" s="328"/>
      <c r="AI201" s="328"/>
      <c r="AJ201" s="328"/>
      <c r="AK201" s="328"/>
      <c r="AL201" s="328"/>
      <c r="AM201" s="328"/>
      <c r="AN201" s="328"/>
      <c r="AO201" s="328"/>
      <c r="AP201" s="328"/>
      <c r="AQ201" s="328"/>
      <c r="AR201" s="328"/>
      <c r="AS201" s="328"/>
      <c r="AT201" s="328"/>
      <c r="AU201" s="328"/>
      <c r="AV201" s="328"/>
      <c r="AW201" s="328"/>
      <c r="AX201" s="328"/>
      <c r="AY201" s="328"/>
      <c r="AZ201" s="328"/>
      <c r="BA201" s="328"/>
      <c r="BB201" s="328"/>
      <c r="BC201" s="328"/>
      <c r="BD201" s="328"/>
      <c r="BE201" s="328"/>
      <c r="BF201" s="328"/>
      <c r="BG201" s="328"/>
      <c r="BI201" s="214"/>
    </row>
    <row r="202" spans="2:61" s="88" customFormat="1">
      <c r="B202" s="321"/>
      <c r="C202" s="343"/>
      <c r="D202" s="321"/>
      <c r="E202" s="330"/>
      <c r="F202" s="330"/>
      <c r="G202" s="330"/>
      <c r="H202" s="346"/>
      <c r="I202" s="324"/>
      <c r="J202" s="330"/>
      <c r="K202" s="325"/>
      <c r="L202" s="326"/>
      <c r="M202" s="214"/>
      <c r="N202" s="214"/>
      <c r="O202" s="327"/>
      <c r="P202" s="160"/>
      <c r="Q202" s="160"/>
      <c r="R202" s="160"/>
      <c r="S202" s="160"/>
      <c r="T202" s="160"/>
      <c r="U202" s="328"/>
      <c r="V202" s="201"/>
      <c r="W202" s="160"/>
      <c r="X202" s="325"/>
      <c r="Y202" s="331"/>
      <c r="Z202" s="332"/>
      <c r="AB202" s="118"/>
      <c r="AC202" s="328"/>
      <c r="AD202" s="328"/>
      <c r="AE202" s="328"/>
      <c r="AF202" s="328"/>
      <c r="AG202" s="328"/>
      <c r="AH202" s="328"/>
      <c r="AI202" s="328"/>
      <c r="AJ202" s="328"/>
      <c r="AK202" s="328"/>
      <c r="AL202" s="328"/>
      <c r="AM202" s="328"/>
      <c r="AN202" s="328"/>
      <c r="AO202" s="328"/>
      <c r="AP202" s="328"/>
      <c r="AQ202" s="328"/>
      <c r="AR202" s="328"/>
      <c r="AS202" s="328"/>
      <c r="AT202" s="328"/>
      <c r="AU202" s="328"/>
      <c r="AV202" s="328"/>
      <c r="AW202" s="328"/>
      <c r="AX202" s="328"/>
      <c r="AY202" s="328"/>
      <c r="AZ202" s="328"/>
      <c r="BA202" s="328"/>
      <c r="BB202" s="328"/>
      <c r="BC202" s="328"/>
      <c r="BD202" s="328"/>
      <c r="BE202" s="328"/>
      <c r="BF202" s="328"/>
      <c r="BG202" s="328"/>
      <c r="BI202" s="214"/>
    </row>
    <row r="203" spans="2:61" s="88" customFormat="1">
      <c r="B203" s="321"/>
      <c r="C203" s="343"/>
      <c r="D203" s="321"/>
      <c r="E203" s="330"/>
      <c r="F203" s="330"/>
      <c r="G203" s="330"/>
      <c r="H203" s="346"/>
      <c r="I203" s="324"/>
      <c r="J203" s="330"/>
      <c r="K203" s="325"/>
      <c r="L203" s="326"/>
      <c r="M203" s="214"/>
      <c r="N203" s="214"/>
      <c r="O203" s="327"/>
      <c r="P203" s="160"/>
      <c r="Q203" s="160"/>
      <c r="R203" s="160"/>
      <c r="S203" s="160"/>
      <c r="T203" s="160"/>
      <c r="U203" s="328"/>
      <c r="V203" s="201"/>
      <c r="W203" s="160"/>
      <c r="X203" s="325"/>
      <c r="Y203" s="331"/>
      <c r="Z203" s="332"/>
      <c r="AB203" s="118"/>
      <c r="AC203" s="328"/>
      <c r="AD203" s="328"/>
      <c r="AE203" s="328"/>
      <c r="AF203" s="328"/>
      <c r="AG203" s="328"/>
      <c r="AH203" s="328"/>
      <c r="AI203" s="328"/>
      <c r="AJ203" s="328"/>
      <c r="AK203" s="328"/>
      <c r="AL203" s="328"/>
      <c r="AM203" s="328"/>
      <c r="AN203" s="328"/>
      <c r="AO203" s="328"/>
      <c r="AP203" s="328"/>
      <c r="AQ203" s="328"/>
      <c r="AR203" s="328"/>
      <c r="AS203" s="328"/>
      <c r="AT203" s="328"/>
      <c r="AU203" s="328"/>
      <c r="AV203" s="328"/>
      <c r="AW203" s="328"/>
      <c r="AX203" s="328"/>
      <c r="AY203" s="328"/>
      <c r="AZ203" s="328"/>
      <c r="BA203" s="328"/>
      <c r="BB203" s="328"/>
      <c r="BC203" s="328"/>
      <c r="BD203" s="328"/>
      <c r="BE203" s="328"/>
      <c r="BF203" s="328"/>
      <c r="BG203" s="328"/>
      <c r="BI203" s="214"/>
    </row>
    <row r="204" spans="2:61" s="88" customFormat="1">
      <c r="B204" s="321"/>
      <c r="C204" s="343"/>
      <c r="D204" s="321"/>
      <c r="E204" s="330"/>
      <c r="F204" s="330"/>
      <c r="G204" s="330"/>
      <c r="H204" s="346"/>
      <c r="I204" s="324"/>
      <c r="J204" s="330"/>
      <c r="K204" s="325"/>
      <c r="L204" s="326"/>
      <c r="M204" s="214"/>
      <c r="N204" s="214"/>
      <c r="O204" s="327"/>
      <c r="P204" s="160"/>
      <c r="Q204" s="160"/>
      <c r="R204" s="160"/>
      <c r="S204" s="160"/>
      <c r="T204" s="160"/>
      <c r="U204" s="328"/>
      <c r="V204" s="201"/>
      <c r="W204" s="160"/>
      <c r="X204" s="325"/>
      <c r="Y204" s="331"/>
      <c r="Z204" s="332"/>
      <c r="AB204" s="118"/>
      <c r="AC204" s="328"/>
      <c r="AD204" s="328"/>
      <c r="AE204" s="328"/>
      <c r="AF204" s="328"/>
      <c r="AG204" s="328"/>
      <c r="AH204" s="328"/>
      <c r="AI204" s="328"/>
      <c r="AJ204" s="328"/>
      <c r="AK204" s="328"/>
      <c r="AL204" s="328"/>
      <c r="AM204" s="328"/>
      <c r="AN204" s="328"/>
      <c r="AO204" s="328"/>
      <c r="AP204" s="328"/>
      <c r="AQ204" s="328"/>
      <c r="AR204" s="328"/>
      <c r="AS204" s="328"/>
      <c r="AT204" s="328"/>
      <c r="AU204" s="328"/>
      <c r="AV204" s="328"/>
      <c r="AW204" s="328"/>
      <c r="AX204" s="328"/>
      <c r="AY204" s="328"/>
      <c r="AZ204" s="328"/>
      <c r="BA204" s="328"/>
      <c r="BB204" s="328"/>
      <c r="BC204" s="328"/>
      <c r="BD204" s="328"/>
      <c r="BE204" s="328"/>
      <c r="BF204" s="328"/>
      <c r="BG204" s="328"/>
      <c r="BI204" s="214"/>
    </row>
    <row r="205" spans="2:61" s="88" customFormat="1">
      <c r="B205" s="321"/>
      <c r="C205" s="343"/>
      <c r="D205" s="321"/>
      <c r="E205" s="330"/>
      <c r="F205" s="330"/>
      <c r="G205" s="330"/>
      <c r="H205" s="346"/>
      <c r="I205" s="324"/>
      <c r="J205" s="330"/>
      <c r="K205" s="325"/>
      <c r="L205" s="326"/>
      <c r="M205" s="214"/>
      <c r="N205" s="214"/>
      <c r="O205" s="327"/>
      <c r="P205" s="160"/>
      <c r="Q205" s="160"/>
      <c r="R205" s="160"/>
      <c r="S205" s="160"/>
      <c r="T205" s="160"/>
      <c r="U205" s="328"/>
      <c r="V205" s="201"/>
      <c r="W205" s="160"/>
      <c r="X205" s="325"/>
      <c r="Y205" s="331"/>
      <c r="Z205" s="332"/>
      <c r="AB205" s="118"/>
      <c r="AC205" s="328"/>
      <c r="AD205" s="328"/>
      <c r="AE205" s="328"/>
      <c r="AF205" s="328"/>
      <c r="AG205" s="328"/>
      <c r="AH205" s="328"/>
      <c r="AI205" s="328"/>
      <c r="AJ205" s="328"/>
      <c r="AK205" s="328"/>
      <c r="AL205" s="328"/>
      <c r="AM205" s="328"/>
      <c r="AN205" s="328"/>
      <c r="AO205" s="328"/>
      <c r="AP205" s="328"/>
      <c r="AQ205" s="328"/>
      <c r="AR205" s="328"/>
      <c r="AS205" s="328"/>
      <c r="AT205" s="328"/>
      <c r="AU205" s="328"/>
      <c r="AV205" s="328"/>
      <c r="AW205" s="328"/>
      <c r="AX205" s="328"/>
      <c r="AY205" s="328"/>
      <c r="AZ205" s="328"/>
      <c r="BA205" s="328"/>
      <c r="BB205" s="328"/>
      <c r="BC205" s="328"/>
      <c r="BD205" s="328"/>
      <c r="BE205" s="328"/>
      <c r="BF205" s="328"/>
      <c r="BG205" s="328"/>
      <c r="BI205" s="214"/>
    </row>
    <row r="206" spans="2:61" s="88" customFormat="1">
      <c r="B206" s="321"/>
      <c r="C206" s="343"/>
      <c r="D206" s="321"/>
      <c r="E206" s="330"/>
      <c r="F206" s="330"/>
      <c r="G206" s="330"/>
      <c r="H206" s="346"/>
      <c r="I206" s="324"/>
      <c r="J206" s="330"/>
      <c r="K206" s="325"/>
      <c r="L206" s="326"/>
      <c r="M206" s="214"/>
      <c r="N206" s="214"/>
      <c r="O206" s="327"/>
      <c r="P206" s="160"/>
      <c r="Q206" s="160"/>
      <c r="R206" s="160"/>
      <c r="S206" s="160"/>
      <c r="T206" s="160"/>
      <c r="U206" s="328"/>
      <c r="V206" s="201"/>
      <c r="W206" s="160"/>
      <c r="X206" s="325"/>
      <c r="Y206" s="331"/>
      <c r="Z206" s="332"/>
      <c r="AB206" s="118"/>
      <c r="AC206" s="328"/>
      <c r="AD206" s="328"/>
      <c r="AE206" s="328"/>
      <c r="AF206" s="328"/>
      <c r="AG206" s="328"/>
      <c r="AH206" s="328"/>
      <c r="AI206" s="328"/>
      <c r="AJ206" s="328"/>
      <c r="AK206" s="328"/>
      <c r="AL206" s="328"/>
      <c r="AM206" s="328"/>
      <c r="AN206" s="328"/>
      <c r="AO206" s="328"/>
      <c r="AP206" s="328"/>
      <c r="AQ206" s="328"/>
      <c r="AR206" s="328"/>
      <c r="AS206" s="328"/>
      <c r="AT206" s="328"/>
      <c r="AU206" s="328"/>
      <c r="AV206" s="328"/>
      <c r="AW206" s="328"/>
      <c r="AX206" s="328"/>
      <c r="AY206" s="328"/>
      <c r="AZ206" s="328"/>
      <c r="BA206" s="328"/>
      <c r="BB206" s="328"/>
      <c r="BC206" s="328"/>
      <c r="BD206" s="328"/>
      <c r="BE206" s="328"/>
      <c r="BF206" s="328"/>
      <c r="BG206" s="328"/>
      <c r="BI206" s="214"/>
    </row>
    <row r="207" spans="2:61" s="89" customFormat="1">
      <c r="B207" s="97"/>
      <c r="C207" s="97"/>
      <c r="D207" s="97"/>
      <c r="E207" s="97"/>
      <c r="F207" s="97"/>
      <c r="G207" s="97"/>
      <c r="H207" s="97"/>
      <c r="I207" s="97"/>
      <c r="J207" s="97"/>
      <c r="K207" s="97"/>
      <c r="L207" s="97"/>
      <c r="M207" s="97"/>
      <c r="N207" s="97"/>
      <c r="T207" s="200"/>
      <c r="U207" s="320"/>
      <c r="V207" s="201"/>
      <c r="W207" s="88"/>
      <c r="X207" s="88"/>
      <c r="Z207" s="325"/>
      <c r="AB207" s="118"/>
      <c r="AC207" s="320"/>
      <c r="AD207" s="320"/>
      <c r="AE207" s="320"/>
      <c r="AF207" s="320"/>
      <c r="AG207" s="320"/>
      <c r="AH207" s="320"/>
      <c r="AI207" s="320"/>
      <c r="AJ207" s="320"/>
      <c r="AK207" s="320"/>
      <c r="AL207" s="320"/>
      <c r="AM207" s="320"/>
      <c r="AN207" s="320"/>
      <c r="AO207" s="320"/>
      <c r="AP207" s="320"/>
      <c r="AQ207" s="320"/>
      <c r="AR207" s="320"/>
      <c r="AS207" s="320"/>
      <c r="AT207" s="320"/>
      <c r="AU207" s="320"/>
      <c r="AV207" s="320"/>
      <c r="AW207" s="320"/>
      <c r="AX207" s="320"/>
      <c r="AY207" s="320"/>
      <c r="AZ207" s="320"/>
      <c r="BA207" s="320"/>
      <c r="BB207" s="320"/>
      <c r="BC207" s="320"/>
      <c r="BD207" s="320"/>
      <c r="BE207" s="320"/>
      <c r="BF207" s="320"/>
      <c r="BG207" s="320"/>
      <c r="BH207" s="88"/>
      <c r="BI207" s="214"/>
    </row>
    <row r="208" spans="2:61" s="89" customFormat="1">
      <c r="B208" s="321"/>
      <c r="C208" s="322"/>
      <c r="D208" s="322"/>
      <c r="E208" s="322"/>
      <c r="F208" s="322"/>
      <c r="G208" s="322"/>
      <c r="H208" s="346"/>
      <c r="I208" s="324"/>
      <c r="J208" s="321"/>
      <c r="K208" s="325"/>
      <c r="L208" s="326"/>
      <c r="M208" s="214"/>
      <c r="N208" s="214"/>
      <c r="P208" s="160"/>
      <c r="Q208" s="160"/>
      <c r="R208" s="160"/>
      <c r="S208" s="160"/>
      <c r="T208" s="160"/>
      <c r="U208" s="328"/>
      <c r="V208" s="201"/>
      <c r="AB208" s="118"/>
      <c r="AC208" s="328"/>
      <c r="AD208" s="328"/>
      <c r="AE208" s="328"/>
      <c r="AF208" s="328"/>
      <c r="AG208" s="328"/>
      <c r="AH208" s="328"/>
      <c r="AI208" s="328"/>
      <c r="AJ208" s="328"/>
      <c r="AK208" s="328"/>
      <c r="AL208" s="328"/>
      <c r="AM208" s="328"/>
      <c r="AN208" s="328"/>
      <c r="AO208" s="328"/>
      <c r="AP208" s="328"/>
      <c r="AQ208" s="328"/>
      <c r="AR208" s="328"/>
      <c r="AS208" s="328"/>
      <c r="AT208" s="328"/>
      <c r="AU208" s="328"/>
      <c r="AV208" s="328"/>
      <c r="AW208" s="328"/>
      <c r="AX208" s="328"/>
      <c r="AY208" s="328"/>
      <c r="AZ208" s="328"/>
      <c r="BA208" s="328"/>
      <c r="BB208" s="328"/>
      <c r="BC208" s="328"/>
      <c r="BD208" s="328"/>
      <c r="BE208" s="328"/>
      <c r="BF208" s="328"/>
      <c r="BG208" s="328"/>
      <c r="BH208" s="88"/>
      <c r="BI208" s="214"/>
    </row>
    <row r="209" spans="2:62" s="89" customFormat="1">
      <c r="B209" s="321"/>
      <c r="C209" s="322"/>
      <c r="D209" s="322"/>
      <c r="E209" s="322"/>
      <c r="F209" s="322"/>
      <c r="G209" s="322"/>
      <c r="H209" s="323"/>
      <c r="I209" s="324"/>
      <c r="J209" s="321"/>
      <c r="K209" s="325"/>
      <c r="L209" s="326"/>
      <c r="M209" s="214"/>
      <c r="N209" s="214"/>
      <c r="P209" s="160"/>
      <c r="Q209" s="160"/>
      <c r="R209" s="160"/>
      <c r="S209" s="160"/>
      <c r="T209" s="160"/>
      <c r="U209" s="328"/>
      <c r="V209" s="201"/>
      <c r="AB209" s="118"/>
      <c r="AC209" s="328"/>
      <c r="AD209" s="328"/>
      <c r="AE209" s="328"/>
      <c r="AF209" s="328"/>
      <c r="AG209" s="328"/>
      <c r="AH209" s="328"/>
      <c r="AI209" s="328"/>
      <c r="AJ209" s="328"/>
      <c r="AK209" s="328"/>
      <c r="AL209" s="328"/>
      <c r="AM209" s="328"/>
      <c r="AN209" s="328"/>
      <c r="AO209" s="328"/>
      <c r="AP209" s="328"/>
      <c r="AQ209" s="328"/>
      <c r="AR209" s="328"/>
      <c r="AS209" s="328"/>
      <c r="AT209" s="328"/>
      <c r="AU209" s="328"/>
      <c r="AV209" s="328"/>
      <c r="AW209" s="328"/>
      <c r="AX209" s="328"/>
      <c r="AY209" s="328"/>
      <c r="AZ209" s="328"/>
      <c r="BA209" s="328"/>
      <c r="BB209" s="328"/>
      <c r="BC209" s="328"/>
      <c r="BD209" s="328"/>
      <c r="BE209" s="328"/>
      <c r="BF209" s="328"/>
      <c r="BG209" s="328"/>
      <c r="BH209" s="88"/>
      <c r="BI209" s="214"/>
    </row>
    <row r="210" spans="2:62" s="89" customFormat="1">
      <c r="B210" s="321"/>
      <c r="C210" s="322"/>
      <c r="D210" s="322"/>
      <c r="E210" s="322"/>
      <c r="F210" s="322"/>
      <c r="G210" s="322"/>
      <c r="H210" s="323"/>
      <c r="I210" s="324"/>
      <c r="J210" s="321"/>
      <c r="K210" s="325"/>
      <c r="L210" s="326"/>
      <c r="M210" s="214"/>
      <c r="N210" s="214"/>
      <c r="P210" s="160"/>
      <c r="Q210" s="160"/>
      <c r="R210" s="160"/>
      <c r="S210" s="160"/>
      <c r="T210" s="160"/>
      <c r="U210" s="328"/>
      <c r="V210" s="201"/>
      <c r="AB210" s="118"/>
      <c r="AC210" s="328"/>
      <c r="AD210" s="328"/>
      <c r="AE210" s="328"/>
      <c r="AF210" s="328"/>
      <c r="AG210" s="328"/>
      <c r="AH210" s="328"/>
      <c r="AI210" s="328"/>
      <c r="AJ210" s="328"/>
      <c r="AK210" s="328"/>
      <c r="AL210" s="328"/>
      <c r="AM210" s="328"/>
      <c r="AN210" s="328"/>
      <c r="AO210" s="328"/>
      <c r="AP210" s="328"/>
      <c r="AQ210" s="328"/>
      <c r="AR210" s="328"/>
      <c r="AS210" s="328"/>
      <c r="AT210" s="328"/>
      <c r="AU210" s="328"/>
      <c r="AV210" s="328"/>
      <c r="AW210" s="328"/>
      <c r="AX210" s="328"/>
      <c r="AY210" s="328"/>
      <c r="AZ210" s="328"/>
      <c r="BA210" s="328"/>
      <c r="BB210" s="328"/>
      <c r="BC210" s="328"/>
      <c r="BD210" s="328"/>
      <c r="BE210" s="328"/>
      <c r="BF210" s="328"/>
      <c r="BG210" s="328"/>
      <c r="BH210" s="88"/>
      <c r="BI210" s="214"/>
    </row>
    <row r="211" spans="2:62" s="89" customFormat="1">
      <c r="B211" s="97"/>
      <c r="C211" s="97"/>
      <c r="D211" s="97"/>
      <c r="E211" s="97"/>
      <c r="F211" s="97"/>
      <c r="G211" s="97"/>
      <c r="H211" s="97"/>
      <c r="I211" s="97"/>
      <c r="J211" s="97"/>
      <c r="K211" s="97"/>
      <c r="L211" s="97"/>
      <c r="M211" s="97"/>
      <c r="N211" s="97"/>
      <c r="O211" s="153"/>
      <c r="R211" s="160"/>
      <c r="S211" s="160"/>
      <c r="T211" s="160"/>
      <c r="U211" s="160"/>
      <c r="V211" s="201"/>
      <c r="W211" s="88"/>
      <c r="X211" s="88"/>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row>
    <row r="212" spans="2:62" s="89" customFormat="1">
      <c r="B212" s="333"/>
      <c r="C212" s="195"/>
      <c r="D212" s="181"/>
      <c r="E212" s="181"/>
      <c r="F212" s="195"/>
      <c r="G212" s="181"/>
      <c r="H212" s="181"/>
      <c r="I212" s="194"/>
      <c r="J212" s="180"/>
      <c r="K212" s="97"/>
      <c r="L212" s="97"/>
      <c r="M212" s="97"/>
      <c r="N212" s="195"/>
      <c r="T212" s="200"/>
      <c r="U212" s="200"/>
      <c r="V212" s="201"/>
      <c r="W212" s="88"/>
      <c r="X212" s="88"/>
      <c r="AB212" s="118"/>
      <c r="AC212" s="334"/>
      <c r="AD212" s="334"/>
      <c r="AE212" s="334"/>
      <c r="AF212" s="334"/>
      <c r="AG212" s="334"/>
      <c r="AH212" s="334"/>
      <c r="AI212" s="334"/>
      <c r="AJ212" s="334"/>
      <c r="AK212" s="334"/>
      <c r="AL212" s="334"/>
      <c r="AM212" s="334"/>
      <c r="AN212" s="334"/>
      <c r="AO212" s="334"/>
      <c r="AP212" s="334"/>
      <c r="AQ212" s="334"/>
      <c r="AR212" s="334"/>
      <c r="AS212" s="334"/>
      <c r="AT212" s="334"/>
      <c r="AU212" s="334"/>
      <c r="AV212" s="334"/>
      <c r="AW212" s="334"/>
      <c r="AX212" s="334"/>
      <c r="AY212" s="334"/>
      <c r="AZ212" s="334"/>
      <c r="BA212" s="334"/>
      <c r="BB212" s="334"/>
      <c r="BC212" s="334"/>
      <c r="BD212" s="334"/>
      <c r="BE212" s="334"/>
      <c r="BF212" s="334"/>
      <c r="BG212" s="334"/>
      <c r="BH212" s="335"/>
      <c r="BI212" s="335"/>
      <c r="BJ212" s="336"/>
    </row>
    <row r="213" spans="2:62" s="89" customFormat="1">
      <c r="B213" s="333"/>
      <c r="C213" s="195"/>
      <c r="D213" s="181"/>
      <c r="E213" s="181"/>
      <c r="F213" s="196"/>
      <c r="G213" s="181"/>
      <c r="H213" s="181"/>
      <c r="I213" s="194"/>
      <c r="J213" s="180"/>
      <c r="K213" s="97"/>
      <c r="L213" s="97"/>
      <c r="M213" s="97"/>
      <c r="N213" s="195"/>
      <c r="T213" s="200"/>
      <c r="U213" s="200"/>
      <c r="V213" s="201"/>
      <c r="W213" s="88"/>
      <c r="X213" s="88"/>
      <c r="AB213" s="118"/>
      <c r="AC213" s="334"/>
      <c r="AD213" s="334"/>
      <c r="AE213" s="334"/>
      <c r="AF213" s="334"/>
      <c r="AG213" s="334"/>
      <c r="AH213" s="334"/>
      <c r="AI213" s="334"/>
      <c r="AJ213" s="334"/>
      <c r="AK213" s="334"/>
      <c r="AL213" s="334"/>
      <c r="AM213" s="334"/>
      <c r="AN213" s="334"/>
      <c r="AO213" s="334"/>
      <c r="AP213" s="334"/>
      <c r="AQ213" s="334"/>
      <c r="AR213" s="334"/>
      <c r="AS213" s="334"/>
      <c r="AT213" s="334"/>
      <c r="AU213" s="334"/>
      <c r="AV213" s="334"/>
      <c r="AW213" s="334"/>
      <c r="AX213" s="334"/>
      <c r="AY213" s="334"/>
      <c r="AZ213" s="334"/>
      <c r="BA213" s="334"/>
      <c r="BB213" s="334"/>
      <c r="BC213" s="334"/>
      <c r="BD213" s="334"/>
      <c r="BE213" s="334"/>
      <c r="BF213" s="334"/>
      <c r="BG213" s="334"/>
      <c r="BH213" s="337"/>
      <c r="BI213" s="338"/>
      <c r="BJ213" s="88"/>
    </row>
    <row r="214" spans="2:62" s="89" customFormat="1">
      <c r="B214" s="333"/>
      <c r="C214" s="339"/>
      <c r="D214" s="181"/>
      <c r="E214" s="181"/>
      <c r="F214" s="179"/>
      <c r="G214" s="181"/>
      <c r="H214" s="181"/>
      <c r="I214" s="194"/>
      <c r="J214" s="180"/>
      <c r="K214" s="97"/>
      <c r="L214" s="97"/>
      <c r="M214" s="97"/>
      <c r="N214" s="195"/>
      <c r="O214" s="340"/>
      <c r="T214" s="200"/>
      <c r="U214" s="200"/>
      <c r="V214" s="201"/>
      <c r="W214" s="88"/>
      <c r="X214" s="88"/>
      <c r="BH214" s="341"/>
      <c r="BI214" s="336"/>
    </row>
    <row r="215" spans="2:62" s="89" customFormat="1">
      <c r="J215" s="342"/>
      <c r="T215" s="200"/>
      <c r="U215" s="200"/>
      <c r="V215" s="201"/>
      <c r="W215" s="88"/>
      <c r="X215" s="88"/>
      <c r="BH215" s="88"/>
      <c r="BI215" s="88"/>
    </row>
    <row r="216" spans="2:62" s="89" customFormat="1">
      <c r="B216" s="97"/>
      <c r="C216" s="97"/>
      <c r="D216" s="97"/>
      <c r="E216" s="97"/>
      <c r="F216" s="97"/>
      <c r="G216" s="97"/>
      <c r="H216" s="97"/>
      <c r="I216" s="97"/>
      <c r="J216" s="97"/>
      <c r="K216" s="97"/>
      <c r="L216" s="97"/>
      <c r="M216" s="199"/>
      <c r="N216" s="96"/>
      <c r="T216" s="200"/>
      <c r="U216" s="200"/>
      <c r="V216" s="201"/>
      <c r="W216" s="88"/>
      <c r="X216" s="88"/>
      <c r="BH216" s="88"/>
      <c r="BI216" s="88"/>
    </row>
    <row r="217" spans="2:62" s="89" customFormat="1">
      <c r="B217" s="96"/>
      <c r="C217" s="96"/>
      <c r="D217" s="97"/>
      <c r="E217" s="97"/>
      <c r="F217" s="97"/>
      <c r="G217" s="97"/>
      <c r="H217" s="96"/>
      <c r="I217" s="194"/>
      <c r="J217" s="96"/>
      <c r="K217" s="96"/>
      <c r="L217" s="194"/>
      <c r="M217" s="194"/>
      <c r="N217" s="194"/>
      <c r="P217" s="314"/>
      <c r="Q217" s="314"/>
      <c r="R217" s="314"/>
      <c r="S217" s="314"/>
      <c r="T217" s="315"/>
      <c r="U217" s="316"/>
      <c r="V217" s="201"/>
      <c r="W217" s="314"/>
      <c r="X217" s="314"/>
      <c r="Y217" s="317"/>
      <c r="Z217" s="317"/>
      <c r="AB217" s="318"/>
      <c r="AC217" s="318"/>
      <c r="AD217" s="319"/>
      <c r="AE217" s="319"/>
      <c r="AF217" s="319"/>
      <c r="AG217" s="319"/>
      <c r="AH217" s="319"/>
      <c r="AI217" s="319"/>
      <c r="AJ217" s="319"/>
      <c r="AK217" s="319"/>
      <c r="AL217" s="319"/>
      <c r="AM217" s="319"/>
      <c r="AN217" s="319"/>
      <c r="AO217" s="319"/>
      <c r="AP217" s="319"/>
      <c r="AQ217" s="319"/>
      <c r="AR217" s="319"/>
      <c r="AS217" s="319"/>
      <c r="AT217" s="319"/>
      <c r="AU217" s="319"/>
      <c r="AV217" s="319"/>
      <c r="AW217" s="319"/>
      <c r="AX217" s="319"/>
      <c r="AY217" s="319"/>
      <c r="AZ217" s="319"/>
      <c r="BA217" s="319"/>
      <c r="BB217" s="319"/>
      <c r="BC217" s="319"/>
      <c r="BD217" s="319"/>
      <c r="BE217" s="319"/>
      <c r="BF217" s="319"/>
      <c r="BG217" s="319"/>
      <c r="BH217" s="88"/>
      <c r="BI217" s="88"/>
    </row>
    <row r="218" spans="2:62" s="89" customFormat="1">
      <c r="B218" s="97"/>
      <c r="C218" s="97"/>
      <c r="D218" s="97"/>
      <c r="E218" s="97"/>
      <c r="F218" s="97"/>
      <c r="G218" s="97"/>
      <c r="H218" s="97"/>
      <c r="I218" s="97"/>
      <c r="J218" s="97"/>
      <c r="K218" s="97"/>
      <c r="L218" s="97"/>
      <c r="M218" s="97"/>
      <c r="N218" s="97"/>
      <c r="T218" s="200"/>
      <c r="V218" s="201"/>
      <c r="W218" s="88"/>
      <c r="X218" s="88"/>
      <c r="AC218" s="320"/>
      <c r="AD218" s="320"/>
      <c r="AE218" s="320"/>
      <c r="AF218" s="320"/>
      <c r="AG218" s="320"/>
      <c r="AH218" s="320"/>
      <c r="AI218" s="320"/>
      <c r="AJ218" s="320"/>
      <c r="AK218" s="320"/>
      <c r="AL218" s="320"/>
      <c r="AM218" s="320"/>
      <c r="AN218" s="320"/>
      <c r="AO218" s="320"/>
      <c r="AP218" s="320"/>
      <c r="AQ218" s="320"/>
      <c r="AR218" s="320"/>
      <c r="AS218" s="320"/>
      <c r="AT218" s="320"/>
      <c r="AU218" s="320"/>
      <c r="AV218" s="320"/>
      <c r="AW218" s="320"/>
      <c r="AX218" s="320"/>
      <c r="AY218" s="320"/>
      <c r="AZ218" s="320"/>
      <c r="BA218" s="320"/>
      <c r="BB218" s="320"/>
      <c r="BC218" s="320"/>
      <c r="BD218" s="320"/>
      <c r="BE218" s="320"/>
      <c r="BF218" s="320"/>
      <c r="BG218" s="320"/>
      <c r="BH218" s="88"/>
      <c r="BI218" s="88"/>
    </row>
    <row r="219" spans="2:62" s="118" customFormat="1">
      <c r="B219" s="321"/>
      <c r="C219" s="322"/>
      <c r="D219" s="322"/>
      <c r="E219" s="322"/>
      <c r="F219" s="322"/>
      <c r="G219" s="322"/>
      <c r="H219" s="323"/>
      <c r="I219" s="324"/>
      <c r="J219" s="321"/>
      <c r="K219" s="325"/>
      <c r="L219" s="326"/>
      <c r="M219" s="214"/>
      <c r="N219" s="214"/>
      <c r="O219" s="327"/>
      <c r="P219" s="160"/>
      <c r="Q219" s="160"/>
      <c r="R219" s="160"/>
      <c r="S219" s="160"/>
      <c r="T219" s="160"/>
      <c r="U219" s="328"/>
      <c r="V219" s="201"/>
      <c r="W219" s="88"/>
      <c r="X219" s="88"/>
      <c r="AC219" s="328"/>
      <c r="AD219" s="328"/>
      <c r="AE219" s="328"/>
      <c r="AF219" s="328"/>
      <c r="AG219" s="328"/>
      <c r="AH219" s="328"/>
      <c r="AI219" s="328"/>
      <c r="AJ219" s="328"/>
      <c r="AK219" s="328"/>
      <c r="AL219" s="328"/>
      <c r="AM219" s="328"/>
      <c r="AN219" s="328"/>
      <c r="AO219" s="328"/>
      <c r="AP219" s="328"/>
      <c r="AQ219" s="328"/>
      <c r="AR219" s="328"/>
      <c r="AS219" s="328"/>
      <c r="AT219" s="328"/>
      <c r="AU219" s="328"/>
      <c r="AV219" s="328"/>
      <c r="AW219" s="328"/>
      <c r="AX219" s="328"/>
      <c r="AY219" s="328"/>
      <c r="AZ219" s="328"/>
      <c r="BA219" s="328"/>
      <c r="BB219" s="328"/>
      <c r="BC219" s="328"/>
      <c r="BD219" s="328"/>
      <c r="BE219" s="328"/>
      <c r="BF219" s="328"/>
      <c r="BG219" s="328"/>
      <c r="BH219" s="88"/>
      <c r="BI219" s="214"/>
    </row>
    <row r="220" spans="2:62" s="118" customFormat="1">
      <c r="B220" s="321"/>
      <c r="C220" s="322"/>
      <c r="D220" s="322"/>
      <c r="E220" s="322"/>
      <c r="F220" s="322"/>
      <c r="G220" s="322"/>
      <c r="H220" s="323"/>
      <c r="I220" s="324"/>
      <c r="J220" s="321"/>
      <c r="K220" s="325"/>
      <c r="L220" s="326"/>
      <c r="M220" s="214"/>
      <c r="N220" s="214"/>
      <c r="O220" s="327"/>
      <c r="P220" s="160"/>
      <c r="Q220" s="160"/>
      <c r="R220" s="160"/>
      <c r="S220" s="160"/>
      <c r="T220" s="160"/>
      <c r="U220" s="328"/>
      <c r="V220" s="201"/>
      <c r="W220" s="88"/>
      <c r="X220" s="88"/>
      <c r="AC220" s="328"/>
      <c r="AD220" s="328"/>
      <c r="AE220" s="328"/>
      <c r="AF220" s="328"/>
      <c r="AG220" s="328"/>
      <c r="AH220" s="328"/>
      <c r="AI220" s="328"/>
      <c r="AJ220" s="328"/>
      <c r="AK220" s="328"/>
      <c r="AL220" s="328"/>
      <c r="AM220" s="328"/>
      <c r="AN220" s="328"/>
      <c r="AO220" s="328"/>
      <c r="AP220" s="328"/>
      <c r="AQ220" s="328"/>
      <c r="AR220" s="328"/>
      <c r="AS220" s="328"/>
      <c r="AT220" s="328"/>
      <c r="AU220" s="328"/>
      <c r="AV220" s="328"/>
      <c r="AW220" s="328"/>
      <c r="AX220" s="328"/>
      <c r="AY220" s="328"/>
      <c r="AZ220" s="328"/>
      <c r="BA220" s="328"/>
      <c r="BB220" s="328"/>
      <c r="BC220" s="328"/>
      <c r="BD220" s="328"/>
      <c r="BE220" s="328"/>
      <c r="BF220" s="328"/>
      <c r="BG220" s="328"/>
      <c r="BH220" s="88"/>
      <c r="BI220" s="214"/>
    </row>
    <row r="221" spans="2:62" s="118" customFormat="1">
      <c r="B221" s="321"/>
      <c r="C221" s="322"/>
      <c r="D221" s="322"/>
      <c r="E221" s="322"/>
      <c r="F221" s="322"/>
      <c r="G221" s="322"/>
      <c r="H221" s="323"/>
      <c r="I221" s="324"/>
      <c r="J221" s="321"/>
      <c r="K221" s="325"/>
      <c r="L221" s="326"/>
      <c r="M221" s="214"/>
      <c r="N221" s="214"/>
      <c r="O221" s="327"/>
      <c r="P221" s="160"/>
      <c r="Q221" s="160"/>
      <c r="R221" s="160"/>
      <c r="S221" s="160"/>
      <c r="T221" s="160"/>
      <c r="U221" s="328"/>
      <c r="V221" s="201"/>
      <c r="W221" s="88"/>
      <c r="X221" s="88"/>
      <c r="AC221" s="328"/>
      <c r="AD221" s="328"/>
      <c r="AE221" s="328"/>
      <c r="AF221" s="328"/>
      <c r="AG221" s="328"/>
      <c r="AH221" s="328"/>
      <c r="AI221" s="328"/>
      <c r="AJ221" s="328"/>
      <c r="AK221" s="328"/>
      <c r="AL221" s="328"/>
      <c r="AM221" s="328"/>
      <c r="AN221" s="328"/>
      <c r="AO221" s="328"/>
      <c r="AP221" s="328"/>
      <c r="AQ221" s="328"/>
      <c r="AR221" s="328"/>
      <c r="AS221" s="328"/>
      <c r="AT221" s="328"/>
      <c r="AU221" s="328"/>
      <c r="AV221" s="328"/>
      <c r="AW221" s="328"/>
      <c r="AX221" s="328"/>
      <c r="AY221" s="328"/>
      <c r="AZ221" s="328"/>
      <c r="BA221" s="328"/>
      <c r="BB221" s="328"/>
      <c r="BC221" s="328"/>
      <c r="BD221" s="328"/>
      <c r="BE221" s="328"/>
      <c r="BF221" s="328"/>
      <c r="BG221" s="328"/>
      <c r="BH221" s="88"/>
      <c r="BI221" s="214"/>
    </row>
    <row r="222" spans="2:62" s="118" customFormat="1">
      <c r="B222" s="321"/>
      <c r="C222" s="322"/>
      <c r="D222" s="322"/>
      <c r="E222" s="322"/>
      <c r="F222" s="322"/>
      <c r="G222" s="322"/>
      <c r="H222" s="323"/>
      <c r="I222" s="324"/>
      <c r="J222" s="321"/>
      <c r="K222" s="325"/>
      <c r="L222" s="326"/>
      <c r="M222" s="214"/>
      <c r="N222" s="214"/>
      <c r="O222" s="327"/>
      <c r="P222" s="160"/>
      <c r="Q222" s="160"/>
      <c r="R222" s="160"/>
      <c r="S222" s="160"/>
      <c r="T222" s="160"/>
      <c r="U222" s="328"/>
      <c r="V222" s="201"/>
      <c r="W222" s="88"/>
      <c r="X222" s="88"/>
      <c r="AC222" s="328"/>
      <c r="AD222" s="328"/>
      <c r="AE222" s="328"/>
      <c r="AF222" s="328"/>
      <c r="AG222" s="328"/>
      <c r="AH222" s="328"/>
      <c r="AI222" s="328"/>
      <c r="AJ222" s="328"/>
      <c r="AK222" s="328"/>
      <c r="AL222" s="328"/>
      <c r="AM222" s="328"/>
      <c r="AN222" s="328"/>
      <c r="AO222" s="328"/>
      <c r="AP222" s="328"/>
      <c r="AQ222" s="328"/>
      <c r="AR222" s="328"/>
      <c r="AS222" s="328"/>
      <c r="AT222" s="328"/>
      <c r="AU222" s="328"/>
      <c r="AV222" s="328"/>
      <c r="AW222" s="328"/>
      <c r="AX222" s="328"/>
      <c r="AY222" s="328"/>
      <c r="AZ222" s="328"/>
      <c r="BA222" s="328"/>
      <c r="BB222" s="328"/>
      <c r="BC222" s="328"/>
      <c r="BD222" s="328"/>
      <c r="BE222" s="328"/>
      <c r="BF222" s="328"/>
      <c r="BG222" s="328"/>
      <c r="BH222" s="88"/>
      <c r="BI222" s="214"/>
    </row>
    <row r="223" spans="2:62" s="118" customFormat="1">
      <c r="B223" s="321"/>
      <c r="C223" s="322"/>
      <c r="D223" s="322"/>
      <c r="E223" s="322"/>
      <c r="F223" s="322"/>
      <c r="G223" s="322"/>
      <c r="H223" s="323"/>
      <c r="I223" s="324"/>
      <c r="J223" s="321"/>
      <c r="K223" s="325"/>
      <c r="L223" s="326"/>
      <c r="M223" s="214"/>
      <c r="N223" s="214"/>
      <c r="O223" s="327"/>
      <c r="P223" s="160"/>
      <c r="Q223" s="160"/>
      <c r="R223" s="160"/>
      <c r="S223" s="160"/>
      <c r="T223" s="160"/>
      <c r="U223" s="328"/>
      <c r="V223" s="201"/>
      <c r="W223" s="88"/>
      <c r="X223" s="88"/>
      <c r="AC223" s="328"/>
      <c r="AD223" s="328"/>
      <c r="AE223" s="328"/>
      <c r="AF223" s="328"/>
      <c r="AG223" s="328"/>
      <c r="AH223" s="328"/>
      <c r="AI223" s="328"/>
      <c r="AJ223" s="328"/>
      <c r="AK223" s="328"/>
      <c r="AL223" s="328"/>
      <c r="AM223" s="328"/>
      <c r="AN223" s="328"/>
      <c r="AO223" s="328"/>
      <c r="AP223" s="328"/>
      <c r="AQ223" s="328"/>
      <c r="AR223" s="328"/>
      <c r="AS223" s="328"/>
      <c r="AT223" s="328"/>
      <c r="AU223" s="328"/>
      <c r="AV223" s="328"/>
      <c r="AW223" s="328"/>
      <c r="AX223" s="328"/>
      <c r="AY223" s="328"/>
      <c r="AZ223" s="328"/>
      <c r="BA223" s="328"/>
      <c r="BB223" s="328"/>
      <c r="BC223" s="328"/>
      <c r="BD223" s="328"/>
      <c r="BE223" s="328"/>
      <c r="BF223" s="328"/>
      <c r="BG223" s="328"/>
      <c r="BH223" s="88"/>
      <c r="BI223" s="214"/>
    </row>
    <row r="224" spans="2:62" s="118" customFormat="1">
      <c r="B224" s="321"/>
      <c r="C224" s="322"/>
      <c r="D224" s="322"/>
      <c r="E224" s="322"/>
      <c r="F224" s="322"/>
      <c r="G224" s="322"/>
      <c r="H224" s="323"/>
      <c r="I224" s="324"/>
      <c r="J224" s="321"/>
      <c r="K224" s="325"/>
      <c r="L224" s="326"/>
      <c r="M224" s="214"/>
      <c r="N224" s="214"/>
      <c r="O224" s="327"/>
      <c r="P224" s="160"/>
      <c r="Q224" s="160"/>
      <c r="R224" s="160"/>
      <c r="S224" s="160"/>
      <c r="T224" s="160"/>
      <c r="U224" s="328"/>
      <c r="V224" s="201"/>
      <c r="W224" s="88"/>
      <c r="X224" s="88"/>
      <c r="AC224" s="328"/>
      <c r="AD224" s="328"/>
      <c r="AE224" s="328"/>
      <c r="AF224" s="328"/>
      <c r="AG224" s="328"/>
      <c r="AH224" s="328"/>
      <c r="AI224" s="328"/>
      <c r="AJ224" s="328"/>
      <c r="AK224" s="328"/>
      <c r="AL224" s="328"/>
      <c r="AM224" s="328"/>
      <c r="AN224" s="328"/>
      <c r="AO224" s="328"/>
      <c r="AP224" s="328"/>
      <c r="AQ224" s="328"/>
      <c r="AR224" s="328"/>
      <c r="AS224" s="328"/>
      <c r="AT224" s="328"/>
      <c r="AU224" s="328"/>
      <c r="AV224" s="328"/>
      <c r="AW224" s="328"/>
      <c r="AX224" s="328"/>
      <c r="AY224" s="328"/>
      <c r="AZ224" s="328"/>
      <c r="BA224" s="328"/>
      <c r="BB224" s="328"/>
      <c r="BC224" s="328"/>
      <c r="BD224" s="328"/>
      <c r="BE224" s="328"/>
      <c r="BF224" s="328"/>
      <c r="BG224" s="328"/>
      <c r="BH224" s="88"/>
      <c r="BI224" s="214"/>
    </row>
    <row r="225" spans="2:61" s="118" customFormat="1">
      <c r="B225" s="321"/>
      <c r="C225" s="322"/>
      <c r="D225" s="322"/>
      <c r="E225" s="322"/>
      <c r="F225" s="322"/>
      <c r="G225" s="322"/>
      <c r="H225" s="323"/>
      <c r="I225" s="324"/>
      <c r="J225" s="321"/>
      <c r="K225" s="325"/>
      <c r="L225" s="326"/>
      <c r="M225" s="214"/>
      <c r="N225" s="214"/>
      <c r="O225" s="327"/>
      <c r="P225" s="160"/>
      <c r="Q225" s="160"/>
      <c r="R225" s="160"/>
      <c r="S225" s="160"/>
      <c r="T225" s="160"/>
      <c r="U225" s="328"/>
      <c r="V225" s="201"/>
      <c r="W225" s="88"/>
      <c r="X225" s="88"/>
      <c r="AC225" s="328"/>
      <c r="AD225" s="328"/>
      <c r="AE225" s="328"/>
      <c r="AF225" s="328"/>
      <c r="AG225" s="328"/>
      <c r="AH225" s="328"/>
      <c r="AI225" s="328"/>
      <c r="AJ225" s="328"/>
      <c r="AK225" s="328"/>
      <c r="AL225" s="328"/>
      <c r="AM225" s="328"/>
      <c r="AN225" s="328"/>
      <c r="AO225" s="328"/>
      <c r="AP225" s="328"/>
      <c r="AQ225" s="328"/>
      <c r="AR225" s="328"/>
      <c r="AS225" s="328"/>
      <c r="AT225" s="328"/>
      <c r="AU225" s="328"/>
      <c r="AV225" s="328"/>
      <c r="AW225" s="328"/>
      <c r="AX225" s="328"/>
      <c r="AY225" s="328"/>
      <c r="AZ225" s="328"/>
      <c r="BA225" s="328"/>
      <c r="BB225" s="328"/>
      <c r="BC225" s="328"/>
      <c r="BD225" s="328"/>
      <c r="BE225" s="328"/>
      <c r="BF225" s="328"/>
      <c r="BG225" s="328"/>
      <c r="BH225" s="88"/>
      <c r="BI225" s="214"/>
    </row>
    <row r="226" spans="2:61" s="118" customFormat="1">
      <c r="B226" s="321"/>
      <c r="C226" s="322"/>
      <c r="D226" s="322"/>
      <c r="E226" s="322"/>
      <c r="F226" s="322"/>
      <c r="G226" s="322"/>
      <c r="H226" s="323"/>
      <c r="I226" s="324"/>
      <c r="J226" s="321"/>
      <c r="K226" s="325"/>
      <c r="L226" s="326"/>
      <c r="M226" s="214"/>
      <c r="N226" s="214"/>
      <c r="O226" s="327"/>
      <c r="P226" s="160"/>
      <c r="Q226" s="160"/>
      <c r="R226" s="160"/>
      <c r="S226" s="160"/>
      <c r="T226" s="160"/>
      <c r="U226" s="328"/>
      <c r="V226" s="201"/>
      <c r="W226" s="88"/>
      <c r="X226" s="88"/>
      <c r="AC226" s="328"/>
      <c r="AD226" s="328"/>
      <c r="AE226" s="328"/>
      <c r="AF226" s="328"/>
      <c r="AG226" s="328"/>
      <c r="AH226" s="328"/>
      <c r="AI226" s="328"/>
      <c r="AJ226" s="328"/>
      <c r="AK226" s="328"/>
      <c r="AL226" s="328"/>
      <c r="AM226" s="328"/>
      <c r="AN226" s="328"/>
      <c r="AO226" s="328"/>
      <c r="AP226" s="328"/>
      <c r="AQ226" s="328"/>
      <c r="AR226" s="328"/>
      <c r="AS226" s="328"/>
      <c r="AT226" s="328"/>
      <c r="AU226" s="328"/>
      <c r="AV226" s="328"/>
      <c r="AW226" s="328"/>
      <c r="AX226" s="328"/>
      <c r="AY226" s="328"/>
      <c r="AZ226" s="328"/>
      <c r="BA226" s="328"/>
      <c r="BB226" s="328"/>
      <c r="BC226" s="328"/>
      <c r="BD226" s="328"/>
      <c r="BE226" s="328"/>
      <c r="BF226" s="328"/>
      <c r="BG226" s="328"/>
      <c r="BH226" s="88"/>
      <c r="BI226" s="214"/>
    </row>
    <row r="227" spans="2:61" s="118" customFormat="1">
      <c r="B227" s="321"/>
      <c r="C227" s="322"/>
      <c r="D227" s="322"/>
      <c r="E227" s="322"/>
      <c r="F227" s="322"/>
      <c r="G227" s="322"/>
      <c r="H227" s="323"/>
      <c r="I227" s="324"/>
      <c r="J227" s="321"/>
      <c r="K227" s="325"/>
      <c r="L227" s="326"/>
      <c r="M227" s="214"/>
      <c r="N227" s="214"/>
      <c r="P227" s="160"/>
      <c r="Q227" s="160"/>
      <c r="R227" s="160"/>
      <c r="S227" s="160"/>
      <c r="T227" s="160"/>
      <c r="U227" s="328"/>
      <c r="V227" s="201"/>
      <c r="W227" s="88"/>
      <c r="X227" s="88"/>
      <c r="AC227" s="328"/>
      <c r="AD227" s="328"/>
      <c r="AE227" s="328"/>
      <c r="AF227" s="328"/>
      <c r="AG227" s="328"/>
      <c r="AH227" s="328"/>
      <c r="AI227" s="328"/>
      <c r="AJ227" s="328"/>
      <c r="AK227" s="328"/>
      <c r="AL227" s="328"/>
      <c r="AM227" s="328"/>
      <c r="AN227" s="328"/>
      <c r="AO227" s="328"/>
      <c r="AP227" s="328"/>
      <c r="AQ227" s="328"/>
      <c r="AR227" s="328"/>
      <c r="AS227" s="328"/>
      <c r="AT227" s="328"/>
      <c r="AU227" s="328"/>
      <c r="AV227" s="328"/>
      <c r="AW227" s="328"/>
      <c r="AX227" s="328"/>
      <c r="AY227" s="328"/>
      <c r="AZ227" s="328"/>
      <c r="BA227" s="328"/>
      <c r="BB227" s="328"/>
      <c r="BC227" s="328"/>
      <c r="BD227" s="328"/>
      <c r="BE227" s="328"/>
      <c r="BF227" s="328"/>
      <c r="BG227" s="328"/>
      <c r="BH227" s="88"/>
      <c r="BI227" s="214"/>
    </row>
    <row r="228" spans="2:61" s="118" customFormat="1">
      <c r="B228" s="321"/>
      <c r="C228" s="322"/>
      <c r="D228" s="322"/>
      <c r="E228" s="322"/>
      <c r="F228" s="322"/>
      <c r="G228" s="322"/>
      <c r="H228" s="323"/>
      <c r="I228" s="324"/>
      <c r="J228" s="321"/>
      <c r="K228" s="325"/>
      <c r="L228" s="326"/>
      <c r="M228" s="214"/>
      <c r="N228" s="214"/>
      <c r="P228" s="160"/>
      <c r="Q228" s="160"/>
      <c r="R228" s="160"/>
      <c r="S228" s="160"/>
      <c r="T228" s="160"/>
      <c r="U228" s="328"/>
      <c r="V228" s="201"/>
      <c r="W228" s="88"/>
      <c r="X228" s="88"/>
      <c r="AC228" s="328"/>
      <c r="AD228" s="328"/>
      <c r="AE228" s="328"/>
      <c r="AF228" s="328"/>
      <c r="AG228" s="328"/>
      <c r="AH228" s="328"/>
      <c r="AI228" s="328"/>
      <c r="AJ228" s="328"/>
      <c r="AK228" s="328"/>
      <c r="AL228" s="328"/>
      <c r="AM228" s="328"/>
      <c r="AN228" s="328"/>
      <c r="AO228" s="328"/>
      <c r="AP228" s="328"/>
      <c r="AQ228" s="328"/>
      <c r="AR228" s="328"/>
      <c r="AS228" s="328"/>
      <c r="AT228" s="328"/>
      <c r="AU228" s="328"/>
      <c r="AV228" s="328"/>
      <c r="AW228" s="328"/>
      <c r="AX228" s="328"/>
      <c r="AY228" s="328"/>
      <c r="AZ228" s="328"/>
      <c r="BA228" s="328"/>
      <c r="BB228" s="328"/>
      <c r="BC228" s="328"/>
      <c r="BD228" s="328"/>
      <c r="BE228" s="328"/>
      <c r="BF228" s="328"/>
      <c r="BG228" s="328"/>
      <c r="BH228" s="88"/>
      <c r="BI228" s="214"/>
    </row>
    <row r="229" spans="2:61" s="89" customFormat="1">
      <c r="B229" s="97"/>
      <c r="C229" s="97"/>
      <c r="D229" s="97"/>
      <c r="E229" s="97"/>
      <c r="F229" s="97"/>
      <c r="G229" s="97"/>
      <c r="H229" s="97"/>
      <c r="I229" s="97"/>
      <c r="J229" s="97"/>
      <c r="K229" s="97"/>
      <c r="L229" s="97"/>
      <c r="M229" s="97"/>
      <c r="N229" s="97"/>
      <c r="O229" s="153"/>
      <c r="T229" s="200"/>
      <c r="U229" s="200"/>
      <c r="V229" s="201"/>
      <c r="W229" s="88"/>
      <c r="X229" s="88"/>
      <c r="AB229" s="118"/>
      <c r="AC229" s="320"/>
      <c r="AD229" s="320"/>
      <c r="AE229" s="320"/>
      <c r="AF229" s="320"/>
      <c r="AG229" s="320"/>
      <c r="AH229" s="320"/>
      <c r="AI229" s="320"/>
      <c r="AJ229" s="320"/>
      <c r="AK229" s="320"/>
      <c r="AL229" s="320"/>
      <c r="AM229" s="320"/>
      <c r="AN229" s="320"/>
      <c r="AO229" s="320"/>
      <c r="AP229" s="320"/>
      <c r="AQ229" s="320"/>
      <c r="AR229" s="320"/>
      <c r="AS229" s="320"/>
      <c r="AT229" s="320"/>
      <c r="AU229" s="320"/>
      <c r="AV229" s="320"/>
      <c r="AW229" s="320"/>
      <c r="AX229" s="320"/>
      <c r="AY229" s="320"/>
      <c r="AZ229" s="320"/>
      <c r="BA229" s="320"/>
      <c r="BB229" s="320"/>
      <c r="BC229" s="320"/>
      <c r="BD229" s="320"/>
      <c r="BE229" s="320"/>
      <c r="BF229" s="320"/>
      <c r="BG229" s="320"/>
      <c r="BH229" s="88"/>
      <c r="BI229" s="214"/>
    </row>
    <row r="230" spans="2:61" s="89" customFormat="1">
      <c r="B230" s="321"/>
      <c r="C230" s="343"/>
      <c r="D230" s="322"/>
      <c r="E230" s="322"/>
      <c r="F230" s="322"/>
      <c r="G230" s="322"/>
      <c r="H230" s="323"/>
      <c r="I230" s="324"/>
      <c r="J230" s="321"/>
      <c r="K230" s="325"/>
      <c r="L230" s="326"/>
      <c r="M230" s="214"/>
      <c r="N230" s="214"/>
      <c r="P230" s="160"/>
      <c r="Q230" s="160"/>
      <c r="R230" s="160"/>
      <c r="S230" s="160"/>
      <c r="T230" s="160"/>
      <c r="U230" s="328"/>
      <c r="V230" s="201"/>
      <c r="W230" s="88"/>
      <c r="X230" s="88"/>
      <c r="AB230" s="118"/>
      <c r="AC230" s="328"/>
      <c r="AD230" s="328"/>
      <c r="AE230" s="328"/>
      <c r="AF230" s="328"/>
      <c r="AG230" s="328"/>
      <c r="AH230" s="328"/>
      <c r="AI230" s="328"/>
      <c r="AJ230" s="328"/>
      <c r="AK230" s="328"/>
      <c r="AL230" s="328"/>
      <c r="AM230" s="328"/>
      <c r="AN230" s="328"/>
      <c r="AO230" s="328"/>
      <c r="AP230" s="328"/>
      <c r="AQ230" s="328"/>
      <c r="AR230" s="328"/>
      <c r="AS230" s="328"/>
      <c r="AT230" s="328"/>
      <c r="AU230" s="328"/>
      <c r="AV230" s="328"/>
      <c r="AW230" s="328"/>
      <c r="AX230" s="328"/>
      <c r="AY230" s="328"/>
      <c r="AZ230" s="328"/>
      <c r="BA230" s="328"/>
      <c r="BB230" s="328"/>
      <c r="BC230" s="328"/>
      <c r="BD230" s="328"/>
      <c r="BE230" s="328"/>
      <c r="BF230" s="328"/>
      <c r="BG230" s="328"/>
      <c r="BH230" s="88"/>
      <c r="BI230" s="214"/>
    </row>
    <row r="231" spans="2:61" s="89" customFormat="1">
      <c r="B231" s="321"/>
      <c r="C231" s="343"/>
      <c r="D231" s="344"/>
      <c r="E231" s="343"/>
      <c r="F231" s="321"/>
      <c r="G231" s="343"/>
      <c r="H231" s="323"/>
      <c r="I231" s="324"/>
      <c r="J231" s="324"/>
      <c r="K231" s="325"/>
      <c r="L231" s="326"/>
      <c r="M231" s="214"/>
      <c r="N231" s="214"/>
      <c r="P231" s="160"/>
      <c r="Q231" s="160"/>
      <c r="R231" s="160"/>
      <c r="S231" s="160"/>
      <c r="T231" s="160"/>
      <c r="U231" s="328"/>
      <c r="V231" s="201"/>
      <c r="W231" s="88"/>
      <c r="X231" s="88"/>
      <c r="AB231" s="118"/>
      <c r="AC231" s="328"/>
      <c r="AD231" s="328"/>
      <c r="AE231" s="328"/>
      <c r="AF231" s="328"/>
      <c r="AG231" s="328"/>
      <c r="AH231" s="328"/>
      <c r="AI231" s="328"/>
      <c r="AJ231" s="328"/>
      <c r="AK231" s="328"/>
      <c r="AL231" s="328"/>
      <c r="AM231" s="328"/>
      <c r="AN231" s="328"/>
      <c r="AO231" s="328"/>
      <c r="AP231" s="328"/>
      <c r="AQ231" s="328"/>
      <c r="AR231" s="328"/>
      <c r="AS231" s="328"/>
      <c r="AT231" s="328"/>
      <c r="AU231" s="328"/>
      <c r="AV231" s="328"/>
      <c r="AW231" s="328"/>
      <c r="AX231" s="328"/>
      <c r="AY231" s="328"/>
      <c r="AZ231" s="328"/>
      <c r="BA231" s="328"/>
      <c r="BB231" s="328"/>
      <c r="BC231" s="328"/>
      <c r="BD231" s="328"/>
      <c r="BE231" s="328"/>
      <c r="BF231" s="328"/>
      <c r="BG231" s="328"/>
      <c r="BH231" s="88"/>
      <c r="BI231" s="214"/>
    </row>
    <row r="232" spans="2:61" s="89" customFormat="1">
      <c r="B232" s="321"/>
      <c r="C232" s="343"/>
      <c r="D232" s="345"/>
      <c r="E232" s="343"/>
      <c r="F232" s="88"/>
      <c r="G232" s="343"/>
      <c r="H232" s="323"/>
      <c r="I232" s="324"/>
      <c r="J232" s="321"/>
      <c r="K232" s="325"/>
      <c r="L232" s="326"/>
      <c r="M232" s="214"/>
      <c r="N232" s="214"/>
      <c r="P232" s="160"/>
      <c r="Q232" s="160"/>
      <c r="R232" s="160"/>
      <c r="S232" s="160"/>
      <c r="T232" s="160"/>
      <c r="U232" s="328"/>
      <c r="V232" s="201"/>
      <c r="W232" s="88"/>
      <c r="X232" s="88"/>
      <c r="AB232" s="118"/>
      <c r="AC232" s="328"/>
      <c r="AD232" s="328"/>
      <c r="AE232" s="328"/>
      <c r="AF232" s="328"/>
      <c r="AG232" s="328"/>
      <c r="AH232" s="328"/>
      <c r="AI232" s="328"/>
      <c r="AJ232" s="328"/>
      <c r="AK232" s="328"/>
      <c r="AL232" s="328"/>
      <c r="AM232" s="328"/>
      <c r="AN232" s="328"/>
      <c r="AO232" s="328"/>
      <c r="AP232" s="328"/>
      <c r="AQ232" s="328"/>
      <c r="AR232" s="328"/>
      <c r="AS232" s="328"/>
      <c r="AT232" s="328"/>
      <c r="AU232" s="328"/>
      <c r="AV232" s="328"/>
      <c r="AW232" s="328"/>
      <c r="AX232" s="328"/>
      <c r="AY232" s="328"/>
      <c r="AZ232" s="328"/>
      <c r="BA232" s="328"/>
      <c r="BB232" s="328"/>
      <c r="BC232" s="328"/>
      <c r="BD232" s="328"/>
      <c r="BE232" s="328"/>
      <c r="BF232" s="328"/>
      <c r="BG232" s="328"/>
      <c r="BH232" s="88"/>
      <c r="BI232" s="214"/>
    </row>
    <row r="233" spans="2:61" s="89" customFormat="1">
      <c r="B233" s="97"/>
      <c r="C233" s="97"/>
      <c r="D233" s="97"/>
      <c r="E233" s="97"/>
      <c r="F233" s="97"/>
      <c r="G233" s="97"/>
      <c r="H233" s="97"/>
      <c r="I233" s="97"/>
      <c r="J233" s="97"/>
      <c r="K233" s="97"/>
      <c r="L233" s="97"/>
      <c r="M233" s="97"/>
      <c r="N233" s="97"/>
      <c r="T233" s="200"/>
      <c r="U233" s="200"/>
      <c r="V233" s="201"/>
      <c r="W233" s="314"/>
      <c r="X233" s="314"/>
      <c r="Y233" s="317"/>
      <c r="Z233" s="317"/>
      <c r="AB233" s="329"/>
      <c r="AC233" s="320"/>
      <c r="AD233" s="320"/>
      <c r="AE233" s="320"/>
      <c r="AF233" s="320"/>
      <c r="AG233" s="320"/>
      <c r="AH233" s="320"/>
      <c r="AI233" s="320"/>
      <c r="AJ233" s="320"/>
      <c r="AK233" s="320"/>
      <c r="AL233" s="320"/>
      <c r="AM233" s="320"/>
      <c r="AN233" s="320"/>
      <c r="AO233" s="320"/>
      <c r="AP233" s="320"/>
      <c r="AQ233" s="320"/>
      <c r="AR233" s="320"/>
      <c r="AS233" s="320"/>
      <c r="AT233" s="320"/>
      <c r="AU233" s="320"/>
      <c r="AV233" s="320"/>
      <c r="AW233" s="320"/>
      <c r="AX233" s="320"/>
      <c r="AY233" s="320"/>
      <c r="AZ233" s="320"/>
      <c r="BA233" s="320"/>
      <c r="BB233" s="320"/>
      <c r="BC233" s="320"/>
      <c r="BD233" s="320"/>
      <c r="BE233" s="320"/>
      <c r="BF233" s="320"/>
      <c r="BG233" s="320"/>
      <c r="BH233" s="88"/>
      <c r="BI233" s="214"/>
    </row>
    <row r="234" spans="2:61" s="88" customFormat="1">
      <c r="B234" s="321"/>
      <c r="C234" s="343"/>
      <c r="D234" s="324"/>
      <c r="E234" s="330"/>
      <c r="F234" s="330"/>
      <c r="G234" s="330"/>
      <c r="H234" s="346"/>
      <c r="I234" s="324"/>
      <c r="J234" s="330"/>
      <c r="K234" s="325"/>
      <c r="L234" s="326"/>
      <c r="M234" s="214"/>
      <c r="N234" s="214"/>
      <c r="O234" s="327"/>
      <c r="P234" s="160"/>
      <c r="Q234" s="160"/>
      <c r="R234" s="160"/>
      <c r="S234" s="160"/>
      <c r="T234" s="160"/>
      <c r="U234" s="328"/>
      <c r="V234" s="201"/>
      <c r="W234" s="160"/>
      <c r="X234" s="325"/>
      <c r="Y234" s="331"/>
      <c r="Z234" s="332"/>
      <c r="AB234" s="118"/>
      <c r="AC234" s="328"/>
      <c r="AD234" s="328"/>
      <c r="AE234" s="328"/>
      <c r="AF234" s="328"/>
      <c r="AG234" s="328"/>
      <c r="AH234" s="328"/>
      <c r="AI234" s="328"/>
      <c r="AJ234" s="328"/>
      <c r="AK234" s="328"/>
      <c r="AL234" s="328"/>
      <c r="AM234" s="328"/>
      <c r="AN234" s="328"/>
      <c r="AO234" s="328"/>
      <c r="AP234" s="328"/>
      <c r="AQ234" s="328"/>
      <c r="AR234" s="328"/>
      <c r="AS234" s="328"/>
      <c r="AT234" s="328"/>
      <c r="AU234" s="328"/>
      <c r="AV234" s="328"/>
      <c r="AW234" s="328"/>
      <c r="AX234" s="328"/>
      <c r="AY234" s="328"/>
      <c r="AZ234" s="328"/>
      <c r="BA234" s="328"/>
      <c r="BB234" s="328"/>
      <c r="BC234" s="328"/>
      <c r="BD234" s="328"/>
      <c r="BE234" s="328"/>
      <c r="BF234" s="328"/>
      <c r="BG234" s="328"/>
      <c r="BI234" s="214"/>
    </row>
    <row r="235" spans="2:61" s="89" customFormat="1">
      <c r="B235" s="97"/>
      <c r="C235" s="97"/>
      <c r="D235" s="97"/>
      <c r="E235" s="97"/>
      <c r="F235" s="97"/>
      <c r="G235" s="97"/>
      <c r="H235" s="97"/>
      <c r="I235" s="97"/>
      <c r="J235" s="97"/>
      <c r="K235" s="97"/>
      <c r="L235" s="97"/>
      <c r="M235" s="97"/>
      <c r="N235" s="97"/>
      <c r="T235" s="200"/>
      <c r="U235" s="320"/>
      <c r="V235" s="201"/>
      <c r="W235" s="325"/>
      <c r="X235" s="325"/>
      <c r="Y235" s="331"/>
      <c r="Z235" s="325"/>
      <c r="AB235" s="118"/>
      <c r="AC235" s="320"/>
      <c r="AD235" s="320"/>
      <c r="AE235" s="320"/>
      <c r="AF235" s="320"/>
      <c r="AG235" s="320"/>
      <c r="AH235" s="320"/>
      <c r="AI235" s="320"/>
      <c r="AJ235" s="320"/>
      <c r="AK235" s="320"/>
      <c r="AL235" s="320"/>
      <c r="AM235" s="320"/>
      <c r="AN235" s="320"/>
      <c r="AO235" s="320"/>
      <c r="AP235" s="320"/>
      <c r="AQ235" s="320"/>
      <c r="AR235" s="320"/>
      <c r="AS235" s="320"/>
      <c r="AT235" s="320"/>
      <c r="AU235" s="320"/>
      <c r="AV235" s="320"/>
      <c r="AW235" s="320"/>
      <c r="AX235" s="320"/>
      <c r="AY235" s="320"/>
      <c r="AZ235" s="320"/>
      <c r="BA235" s="320"/>
      <c r="BB235" s="320"/>
      <c r="BC235" s="320"/>
      <c r="BD235" s="320"/>
      <c r="BE235" s="320"/>
      <c r="BF235" s="320"/>
      <c r="BG235" s="320"/>
      <c r="BH235" s="88"/>
      <c r="BI235" s="214"/>
    </row>
    <row r="236" spans="2:61" s="88" customFormat="1">
      <c r="B236" s="321"/>
      <c r="C236" s="343"/>
      <c r="D236" s="321"/>
      <c r="E236" s="330"/>
      <c r="F236" s="330"/>
      <c r="G236" s="330"/>
      <c r="H236" s="346"/>
      <c r="I236" s="324"/>
      <c r="J236" s="330"/>
      <c r="K236" s="325"/>
      <c r="L236" s="326"/>
      <c r="M236" s="214"/>
      <c r="N236" s="214"/>
      <c r="O236" s="327"/>
      <c r="P236" s="160"/>
      <c r="Q236" s="160"/>
      <c r="R236" s="160"/>
      <c r="S236" s="160"/>
      <c r="T236" s="160"/>
      <c r="U236" s="328"/>
      <c r="V236" s="201"/>
      <c r="W236" s="160"/>
      <c r="X236" s="325"/>
      <c r="Y236" s="331"/>
      <c r="Z236" s="332"/>
      <c r="AB236" s="118"/>
      <c r="AC236" s="328"/>
      <c r="AD236" s="328"/>
      <c r="AE236" s="328"/>
      <c r="AF236" s="328"/>
      <c r="AG236" s="328"/>
      <c r="AH236" s="328"/>
      <c r="AI236" s="328"/>
      <c r="AJ236" s="328"/>
      <c r="AK236" s="328"/>
      <c r="AL236" s="328"/>
      <c r="AM236" s="328"/>
      <c r="AN236" s="328"/>
      <c r="AO236" s="328"/>
      <c r="AP236" s="328"/>
      <c r="AQ236" s="328"/>
      <c r="AR236" s="328"/>
      <c r="AS236" s="328"/>
      <c r="AT236" s="328"/>
      <c r="AU236" s="328"/>
      <c r="AV236" s="328"/>
      <c r="AW236" s="328"/>
      <c r="AX236" s="328"/>
      <c r="AY236" s="328"/>
      <c r="AZ236" s="328"/>
      <c r="BA236" s="328"/>
      <c r="BB236" s="328"/>
      <c r="BC236" s="328"/>
      <c r="BD236" s="328"/>
      <c r="BE236" s="328"/>
      <c r="BF236" s="328"/>
      <c r="BG236" s="328"/>
      <c r="BI236" s="214"/>
    </row>
    <row r="237" spans="2:61" s="88" customFormat="1">
      <c r="B237" s="321"/>
      <c r="C237" s="343"/>
      <c r="D237" s="321"/>
      <c r="E237" s="330"/>
      <c r="F237" s="330"/>
      <c r="G237" s="330"/>
      <c r="H237" s="346"/>
      <c r="I237" s="324"/>
      <c r="J237" s="330"/>
      <c r="K237" s="325"/>
      <c r="L237" s="326"/>
      <c r="M237" s="214"/>
      <c r="N237" s="214"/>
      <c r="O237" s="327"/>
      <c r="P237" s="160"/>
      <c r="Q237" s="160"/>
      <c r="R237" s="160"/>
      <c r="S237" s="160"/>
      <c r="T237" s="160"/>
      <c r="U237" s="328"/>
      <c r="V237" s="201"/>
      <c r="W237" s="160"/>
      <c r="X237" s="325"/>
      <c r="Y237" s="331"/>
      <c r="Z237" s="332"/>
      <c r="AB237" s="118"/>
      <c r="AC237" s="328"/>
      <c r="AD237" s="328"/>
      <c r="AE237" s="328"/>
      <c r="AF237" s="328"/>
      <c r="AG237" s="328"/>
      <c r="AH237" s="328"/>
      <c r="AI237" s="328"/>
      <c r="AJ237" s="328"/>
      <c r="AK237" s="328"/>
      <c r="AL237" s="328"/>
      <c r="AM237" s="328"/>
      <c r="AN237" s="328"/>
      <c r="AO237" s="328"/>
      <c r="AP237" s="328"/>
      <c r="AQ237" s="328"/>
      <c r="AR237" s="328"/>
      <c r="AS237" s="328"/>
      <c r="AT237" s="328"/>
      <c r="AU237" s="328"/>
      <c r="AV237" s="328"/>
      <c r="AW237" s="328"/>
      <c r="AX237" s="328"/>
      <c r="AY237" s="328"/>
      <c r="AZ237" s="328"/>
      <c r="BA237" s="328"/>
      <c r="BB237" s="328"/>
      <c r="BC237" s="328"/>
      <c r="BD237" s="328"/>
      <c r="BE237" s="328"/>
      <c r="BF237" s="328"/>
      <c r="BG237" s="328"/>
      <c r="BI237" s="214"/>
    </row>
    <row r="238" spans="2:61" s="88" customFormat="1">
      <c r="B238" s="321"/>
      <c r="C238" s="343"/>
      <c r="D238" s="321"/>
      <c r="E238" s="330"/>
      <c r="F238" s="330"/>
      <c r="G238" s="330"/>
      <c r="H238" s="346"/>
      <c r="I238" s="324"/>
      <c r="J238" s="330"/>
      <c r="K238" s="325"/>
      <c r="L238" s="326"/>
      <c r="M238" s="214"/>
      <c r="N238" s="214"/>
      <c r="O238" s="327"/>
      <c r="P238" s="160"/>
      <c r="Q238" s="160"/>
      <c r="R238" s="160"/>
      <c r="S238" s="160"/>
      <c r="T238" s="160"/>
      <c r="U238" s="328"/>
      <c r="V238" s="201"/>
      <c r="W238" s="160"/>
      <c r="X238" s="325"/>
      <c r="Y238" s="331"/>
      <c r="Z238" s="332"/>
      <c r="AB238" s="118"/>
      <c r="AC238" s="328"/>
      <c r="AD238" s="328"/>
      <c r="AE238" s="328"/>
      <c r="AF238" s="328"/>
      <c r="AG238" s="328"/>
      <c r="AH238" s="328"/>
      <c r="AI238" s="328"/>
      <c r="AJ238" s="328"/>
      <c r="AK238" s="328"/>
      <c r="AL238" s="328"/>
      <c r="AM238" s="328"/>
      <c r="AN238" s="328"/>
      <c r="AO238" s="328"/>
      <c r="AP238" s="328"/>
      <c r="AQ238" s="328"/>
      <c r="AR238" s="328"/>
      <c r="AS238" s="328"/>
      <c r="AT238" s="328"/>
      <c r="AU238" s="328"/>
      <c r="AV238" s="328"/>
      <c r="AW238" s="328"/>
      <c r="AX238" s="328"/>
      <c r="AY238" s="328"/>
      <c r="AZ238" s="328"/>
      <c r="BA238" s="328"/>
      <c r="BB238" s="328"/>
      <c r="BC238" s="328"/>
      <c r="BD238" s="328"/>
      <c r="BE238" s="328"/>
      <c r="BF238" s="328"/>
      <c r="BG238" s="328"/>
      <c r="BI238" s="214"/>
    </row>
    <row r="239" spans="2:61" s="88" customFormat="1">
      <c r="B239" s="321"/>
      <c r="C239" s="343"/>
      <c r="D239" s="321"/>
      <c r="E239" s="330"/>
      <c r="F239" s="330"/>
      <c r="G239" s="330"/>
      <c r="H239" s="346"/>
      <c r="I239" s="324"/>
      <c r="J239" s="330"/>
      <c r="K239" s="325"/>
      <c r="L239" s="326"/>
      <c r="M239" s="214"/>
      <c r="N239" s="214"/>
      <c r="O239" s="327"/>
      <c r="P239" s="160"/>
      <c r="Q239" s="160"/>
      <c r="R239" s="160"/>
      <c r="S239" s="160"/>
      <c r="T239" s="160"/>
      <c r="U239" s="328"/>
      <c r="V239" s="201"/>
      <c r="W239" s="160"/>
      <c r="X239" s="325"/>
      <c r="Y239" s="331"/>
      <c r="Z239" s="332"/>
      <c r="AB239" s="118"/>
      <c r="AC239" s="328"/>
      <c r="AD239" s="328"/>
      <c r="AE239" s="328"/>
      <c r="AF239" s="328"/>
      <c r="AG239" s="328"/>
      <c r="AH239" s="328"/>
      <c r="AI239" s="328"/>
      <c r="AJ239" s="328"/>
      <c r="AK239" s="328"/>
      <c r="AL239" s="328"/>
      <c r="AM239" s="328"/>
      <c r="AN239" s="328"/>
      <c r="AO239" s="328"/>
      <c r="AP239" s="328"/>
      <c r="AQ239" s="328"/>
      <c r="AR239" s="328"/>
      <c r="AS239" s="328"/>
      <c r="AT239" s="328"/>
      <c r="AU239" s="328"/>
      <c r="AV239" s="328"/>
      <c r="AW239" s="328"/>
      <c r="AX239" s="328"/>
      <c r="AY239" s="328"/>
      <c r="AZ239" s="328"/>
      <c r="BA239" s="328"/>
      <c r="BB239" s="328"/>
      <c r="BC239" s="328"/>
      <c r="BD239" s="328"/>
      <c r="BE239" s="328"/>
      <c r="BF239" s="328"/>
      <c r="BG239" s="328"/>
      <c r="BI239" s="214"/>
    </row>
    <row r="240" spans="2:61" s="88" customFormat="1">
      <c r="B240" s="321"/>
      <c r="C240" s="343"/>
      <c r="D240" s="321"/>
      <c r="E240" s="330"/>
      <c r="F240" s="330"/>
      <c r="G240" s="330"/>
      <c r="H240" s="346"/>
      <c r="I240" s="324"/>
      <c r="J240" s="330"/>
      <c r="K240" s="325"/>
      <c r="L240" s="326"/>
      <c r="M240" s="214"/>
      <c r="N240" s="214"/>
      <c r="O240" s="327"/>
      <c r="P240" s="160"/>
      <c r="Q240" s="160"/>
      <c r="R240" s="160"/>
      <c r="S240" s="160"/>
      <c r="T240" s="160"/>
      <c r="U240" s="328"/>
      <c r="V240" s="201"/>
      <c r="W240" s="160"/>
      <c r="X240" s="325"/>
      <c r="Y240" s="331"/>
      <c r="Z240" s="332"/>
      <c r="AB240" s="118"/>
      <c r="AC240" s="328"/>
      <c r="AD240" s="328"/>
      <c r="AE240" s="328"/>
      <c r="AF240" s="328"/>
      <c r="AG240" s="328"/>
      <c r="AH240" s="328"/>
      <c r="AI240" s="328"/>
      <c r="AJ240" s="328"/>
      <c r="AK240" s="328"/>
      <c r="AL240" s="328"/>
      <c r="AM240" s="328"/>
      <c r="AN240" s="328"/>
      <c r="AO240" s="328"/>
      <c r="AP240" s="328"/>
      <c r="AQ240" s="328"/>
      <c r="AR240" s="328"/>
      <c r="AS240" s="328"/>
      <c r="AT240" s="328"/>
      <c r="AU240" s="328"/>
      <c r="AV240" s="328"/>
      <c r="AW240" s="328"/>
      <c r="AX240" s="328"/>
      <c r="AY240" s="328"/>
      <c r="AZ240" s="328"/>
      <c r="BA240" s="328"/>
      <c r="BB240" s="328"/>
      <c r="BC240" s="328"/>
      <c r="BD240" s="328"/>
      <c r="BE240" s="328"/>
      <c r="BF240" s="328"/>
      <c r="BG240" s="328"/>
      <c r="BI240" s="214"/>
    </row>
    <row r="241" spans="2:62" s="88" customFormat="1">
      <c r="B241" s="321"/>
      <c r="C241" s="343"/>
      <c r="D241" s="321"/>
      <c r="E241" s="330"/>
      <c r="F241" s="330"/>
      <c r="G241" s="330"/>
      <c r="H241" s="346"/>
      <c r="I241" s="324"/>
      <c r="J241" s="330"/>
      <c r="K241" s="325"/>
      <c r="L241" s="326"/>
      <c r="M241" s="214"/>
      <c r="N241" s="214"/>
      <c r="O241" s="327"/>
      <c r="P241" s="160"/>
      <c r="Q241" s="160"/>
      <c r="R241" s="160"/>
      <c r="S241" s="160"/>
      <c r="T241" s="160"/>
      <c r="U241" s="328"/>
      <c r="V241" s="201"/>
      <c r="W241" s="160"/>
      <c r="X241" s="325"/>
      <c r="Y241" s="331"/>
      <c r="Z241" s="332"/>
      <c r="AB241" s="118"/>
      <c r="AC241" s="328"/>
      <c r="AD241" s="328"/>
      <c r="AE241" s="328"/>
      <c r="AF241" s="328"/>
      <c r="AG241" s="328"/>
      <c r="AH241" s="328"/>
      <c r="AI241" s="328"/>
      <c r="AJ241" s="328"/>
      <c r="AK241" s="328"/>
      <c r="AL241" s="328"/>
      <c r="AM241" s="328"/>
      <c r="AN241" s="328"/>
      <c r="AO241" s="328"/>
      <c r="AP241" s="328"/>
      <c r="AQ241" s="328"/>
      <c r="AR241" s="328"/>
      <c r="AS241" s="328"/>
      <c r="AT241" s="328"/>
      <c r="AU241" s="328"/>
      <c r="AV241" s="328"/>
      <c r="AW241" s="328"/>
      <c r="AX241" s="328"/>
      <c r="AY241" s="328"/>
      <c r="AZ241" s="328"/>
      <c r="BA241" s="328"/>
      <c r="BB241" s="328"/>
      <c r="BC241" s="328"/>
      <c r="BD241" s="328"/>
      <c r="BE241" s="328"/>
      <c r="BF241" s="328"/>
      <c r="BG241" s="328"/>
      <c r="BI241" s="214"/>
    </row>
    <row r="242" spans="2:62" s="88" customFormat="1">
      <c r="B242" s="321"/>
      <c r="C242" s="343"/>
      <c r="D242" s="321"/>
      <c r="E242" s="330"/>
      <c r="F242" s="330"/>
      <c r="G242" s="330"/>
      <c r="H242" s="346"/>
      <c r="I242" s="324"/>
      <c r="J242" s="330"/>
      <c r="K242" s="325"/>
      <c r="L242" s="326"/>
      <c r="M242" s="214"/>
      <c r="N242" s="214"/>
      <c r="O242" s="327"/>
      <c r="P242" s="160"/>
      <c r="Q242" s="160"/>
      <c r="R242" s="160"/>
      <c r="S242" s="160"/>
      <c r="T242" s="160"/>
      <c r="U242" s="328"/>
      <c r="V242" s="201"/>
      <c r="W242" s="160"/>
      <c r="X242" s="325"/>
      <c r="Y242" s="331"/>
      <c r="Z242" s="332"/>
      <c r="AB242" s="118"/>
      <c r="AC242" s="328"/>
      <c r="AD242" s="328"/>
      <c r="AE242" s="328"/>
      <c r="AF242" s="328"/>
      <c r="AG242" s="328"/>
      <c r="AH242" s="328"/>
      <c r="AI242" s="328"/>
      <c r="AJ242" s="328"/>
      <c r="AK242" s="328"/>
      <c r="AL242" s="328"/>
      <c r="AM242" s="328"/>
      <c r="AN242" s="328"/>
      <c r="AO242" s="328"/>
      <c r="AP242" s="328"/>
      <c r="AQ242" s="328"/>
      <c r="AR242" s="328"/>
      <c r="AS242" s="328"/>
      <c r="AT242" s="328"/>
      <c r="AU242" s="328"/>
      <c r="AV242" s="328"/>
      <c r="AW242" s="328"/>
      <c r="AX242" s="328"/>
      <c r="AY242" s="328"/>
      <c r="AZ242" s="328"/>
      <c r="BA242" s="328"/>
      <c r="BB242" s="328"/>
      <c r="BC242" s="328"/>
      <c r="BD242" s="328"/>
      <c r="BE242" s="328"/>
      <c r="BF242" s="328"/>
      <c r="BG242" s="328"/>
      <c r="BI242" s="214"/>
    </row>
    <row r="243" spans="2:62" s="88" customFormat="1">
      <c r="B243" s="321"/>
      <c r="C243" s="343"/>
      <c r="D243" s="321"/>
      <c r="E243" s="330"/>
      <c r="F243" s="330"/>
      <c r="G243" s="330"/>
      <c r="H243" s="346"/>
      <c r="I243" s="324"/>
      <c r="J243" s="330"/>
      <c r="K243" s="325"/>
      <c r="L243" s="326"/>
      <c r="M243" s="214"/>
      <c r="N243" s="214"/>
      <c r="O243" s="327"/>
      <c r="P243" s="160"/>
      <c r="Q243" s="160"/>
      <c r="R243" s="160"/>
      <c r="S243" s="160"/>
      <c r="T243" s="160"/>
      <c r="U243" s="328"/>
      <c r="V243" s="201"/>
      <c r="W243" s="160"/>
      <c r="X243" s="325"/>
      <c r="Y243" s="331"/>
      <c r="Z243" s="332"/>
      <c r="AB243" s="118"/>
      <c r="AC243" s="328"/>
      <c r="AD243" s="328"/>
      <c r="AE243" s="328"/>
      <c r="AF243" s="328"/>
      <c r="AG243" s="328"/>
      <c r="AH243" s="328"/>
      <c r="AI243" s="328"/>
      <c r="AJ243" s="328"/>
      <c r="AK243" s="328"/>
      <c r="AL243" s="328"/>
      <c r="AM243" s="328"/>
      <c r="AN243" s="328"/>
      <c r="AO243" s="328"/>
      <c r="AP243" s="328"/>
      <c r="AQ243" s="328"/>
      <c r="AR243" s="328"/>
      <c r="AS243" s="328"/>
      <c r="AT243" s="328"/>
      <c r="AU243" s="328"/>
      <c r="AV243" s="328"/>
      <c r="AW243" s="328"/>
      <c r="AX243" s="328"/>
      <c r="AY243" s="328"/>
      <c r="AZ243" s="328"/>
      <c r="BA243" s="328"/>
      <c r="BB243" s="328"/>
      <c r="BC243" s="328"/>
      <c r="BD243" s="328"/>
      <c r="BE243" s="328"/>
      <c r="BF243" s="328"/>
      <c r="BG243" s="328"/>
      <c r="BI243" s="214"/>
    </row>
    <row r="244" spans="2:62" s="88" customFormat="1">
      <c r="B244" s="321"/>
      <c r="C244" s="343"/>
      <c r="D244" s="321"/>
      <c r="E244" s="330"/>
      <c r="F244" s="330"/>
      <c r="G244" s="330"/>
      <c r="H244" s="346"/>
      <c r="I244" s="324"/>
      <c r="J244" s="330"/>
      <c r="K244" s="325"/>
      <c r="L244" s="326"/>
      <c r="M244" s="214"/>
      <c r="N244" s="214"/>
      <c r="O244" s="327"/>
      <c r="P244" s="160"/>
      <c r="Q244" s="160"/>
      <c r="R244" s="160"/>
      <c r="S244" s="160"/>
      <c r="T244" s="160"/>
      <c r="U244" s="328"/>
      <c r="V244" s="201"/>
      <c r="W244" s="160"/>
      <c r="X244" s="325"/>
      <c r="Y244" s="331"/>
      <c r="Z244" s="332"/>
      <c r="AB244" s="118"/>
      <c r="AC244" s="328"/>
      <c r="AD244" s="328"/>
      <c r="AE244" s="328"/>
      <c r="AF244" s="328"/>
      <c r="AG244" s="328"/>
      <c r="AH244" s="328"/>
      <c r="AI244" s="328"/>
      <c r="AJ244" s="328"/>
      <c r="AK244" s="328"/>
      <c r="AL244" s="328"/>
      <c r="AM244" s="328"/>
      <c r="AN244" s="328"/>
      <c r="AO244" s="328"/>
      <c r="AP244" s="328"/>
      <c r="AQ244" s="328"/>
      <c r="AR244" s="328"/>
      <c r="AS244" s="328"/>
      <c r="AT244" s="328"/>
      <c r="AU244" s="328"/>
      <c r="AV244" s="328"/>
      <c r="AW244" s="328"/>
      <c r="AX244" s="328"/>
      <c r="AY244" s="328"/>
      <c r="AZ244" s="328"/>
      <c r="BA244" s="328"/>
      <c r="BB244" s="328"/>
      <c r="BC244" s="328"/>
      <c r="BD244" s="328"/>
      <c r="BE244" s="328"/>
      <c r="BF244" s="328"/>
      <c r="BG244" s="328"/>
      <c r="BI244" s="214"/>
    </row>
    <row r="245" spans="2:62" s="88" customFormat="1">
      <c r="B245" s="321"/>
      <c r="C245" s="343"/>
      <c r="D245" s="321"/>
      <c r="E245" s="330"/>
      <c r="F245" s="330"/>
      <c r="G245" s="330"/>
      <c r="H245" s="346"/>
      <c r="I245" s="324"/>
      <c r="J245" s="330"/>
      <c r="K245" s="325"/>
      <c r="L245" s="326"/>
      <c r="M245" s="214"/>
      <c r="N245" s="214"/>
      <c r="O245" s="327"/>
      <c r="P245" s="160"/>
      <c r="Q245" s="160"/>
      <c r="R245" s="160"/>
      <c r="S245" s="160"/>
      <c r="T245" s="160"/>
      <c r="U245" s="328"/>
      <c r="V245" s="201"/>
      <c r="W245" s="160"/>
      <c r="X245" s="325"/>
      <c r="Y245" s="331"/>
      <c r="Z245" s="332"/>
      <c r="AB245" s="118"/>
      <c r="AC245" s="328"/>
      <c r="AD245" s="328"/>
      <c r="AE245" s="328"/>
      <c r="AF245" s="328"/>
      <c r="AG245" s="328"/>
      <c r="AH245" s="328"/>
      <c r="AI245" s="328"/>
      <c r="AJ245" s="328"/>
      <c r="AK245" s="328"/>
      <c r="AL245" s="328"/>
      <c r="AM245" s="328"/>
      <c r="AN245" s="328"/>
      <c r="AO245" s="328"/>
      <c r="AP245" s="328"/>
      <c r="AQ245" s="328"/>
      <c r="AR245" s="328"/>
      <c r="AS245" s="328"/>
      <c r="AT245" s="328"/>
      <c r="AU245" s="328"/>
      <c r="AV245" s="328"/>
      <c r="AW245" s="328"/>
      <c r="AX245" s="328"/>
      <c r="AY245" s="328"/>
      <c r="AZ245" s="328"/>
      <c r="BA245" s="328"/>
      <c r="BB245" s="328"/>
      <c r="BC245" s="328"/>
      <c r="BD245" s="328"/>
      <c r="BE245" s="328"/>
      <c r="BF245" s="328"/>
      <c r="BG245" s="328"/>
      <c r="BI245" s="214"/>
    </row>
    <row r="246" spans="2:62" s="88" customFormat="1">
      <c r="B246" s="321"/>
      <c r="C246" s="343"/>
      <c r="D246" s="321"/>
      <c r="E246" s="330"/>
      <c r="F246" s="330"/>
      <c r="G246" s="330"/>
      <c r="H246" s="346"/>
      <c r="I246" s="324"/>
      <c r="J246" s="330"/>
      <c r="K246" s="325"/>
      <c r="L246" s="326"/>
      <c r="M246" s="214"/>
      <c r="N246" s="214"/>
      <c r="O246" s="327"/>
      <c r="P246" s="160"/>
      <c r="Q246" s="160"/>
      <c r="R246" s="160"/>
      <c r="S246" s="160"/>
      <c r="T246" s="160"/>
      <c r="U246" s="328"/>
      <c r="V246" s="201"/>
      <c r="W246" s="160"/>
      <c r="X246" s="325"/>
      <c r="Y246" s="331"/>
      <c r="Z246" s="332"/>
      <c r="AB246" s="118"/>
      <c r="AC246" s="328"/>
      <c r="AD246" s="328"/>
      <c r="AE246" s="328"/>
      <c r="AF246" s="328"/>
      <c r="AG246" s="328"/>
      <c r="AH246" s="328"/>
      <c r="AI246" s="328"/>
      <c r="AJ246" s="328"/>
      <c r="AK246" s="328"/>
      <c r="AL246" s="328"/>
      <c r="AM246" s="328"/>
      <c r="AN246" s="328"/>
      <c r="AO246" s="328"/>
      <c r="AP246" s="328"/>
      <c r="AQ246" s="328"/>
      <c r="AR246" s="328"/>
      <c r="AS246" s="328"/>
      <c r="AT246" s="328"/>
      <c r="AU246" s="328"/>
      <c r="AV246" s="328"/>
      <c r="AW246" s="328"/>
      <c r="AX246" s="328"/>
      <c r="AY246" s="328"/>
      <c r="AZ246" s="328"/>
      <c r="BA246" s="328"/>
      <c r="BB246" s="328"/>
      <c r="BC246" s="328"/>
      <c r="BD246" s="328"/>
      <c r="BE246" s="328"/>
      <c r="BF246" s="328"/>
      <c r="BG246" s="328"/>
      <c r="BI246" s="214"/>
    </row>
    <row r="247" spans="2:62" s="88" customFormat="1">
      <c r="B247" s="321"/>
      <c r="C247" s="343"/>
      <c r="D247" s="321"/>
      <c r="E247" s="330"/>
      <c r="F247" s="330"/>
      <c r="G247" s="330"/>
      <c r="H247" s="346"/>
      <c r="I247" s="324"/>
      <c r="J247" s="330"/>
      <c r="K247" s="325"/>
      <c r="L247" s="326"/>
      <c r="M247" s="214"/>
      <c r="N247" s="214"/>
      <c r="O247" s="327"/>
      <c r="P247" s="160"/>
      <c r="Q247" s="160"/>
      <c r="R247" s="160"/>
      <c r="S247" s="160"/>
      <c r="T247" s="160"/>
      <c r="U247" s="328"/>
      <c r="V247" s="201"/>
      <c r="W247" s="160"/>
      <c r="X247" s="325"/>
      <c r="Y247" s="331"/>
      <c r="Z247" s="332"/>
      <c r="AB247" s="118"/>
      <c r="AC247" s="328"/>
      <c r="AD247" s="328"/>
      <c r="AE247" s="328"/>
      <c r="AF247" s="328"/>
      <c r="AG247" s="328"/>
      <c r="AH247" s="328"/>
      <c r="AI247" s="328"/>
      <c r="AJ247" s="328"/>
      <c r="AK247" s="328"/>
      <c r="AL247" s="328"/>
      <c r="AM247" s="328"/>
      <c r="AN247" s="328"/>
      <c r="AO247" s="328"/>
      <c r="AP247" s="328"/>
      <c r="AQ247" s="328"/>
      <c r="AR247" s="328"/>
      <c r="AS247" s="328"/>
      <c r="AT247" s="328"/>
      <c r="AU247" s="328"/>
      <c r="AV247" s="328"/>
      <c r="AW247" s="328"/>
      <c r="AX247" s="328"/>
      <c r="AY247" s="328"/>
      <c r="AZ247" s="328"/>
      <c r="BA247" s="328"/>
      <c r="BB247" s="328"/>
      <c r="BC247" s="328"/>
      <c r="BD247" s="328"/>
      <c r="BE247" s="328"/>
      <c r="BF247" s="328"/>
      <c r="BG247" s="328"/>
      <c r="BI247" s="214"/>
    </row>
    <row r="248" spans="2:62" s="89" customFormat="1">
      <c r="B248" s="97"/>
      <c r="C248" s="97"/>
      <c r="D248" s="97"/>
      <c r="E248" s="97"/>
      <c r="F248" s="97"/>
      <c r="G248" s="97"/>
      <c r="H248" s="97"/>
      <c r="I248" s="97"/>
      <c r="J248" s="97"/>
      <c r="K248" s="97"/>
      <c r="L248" s="97"/>
      <c r="M248" s="97"/>
      <c r="N248" s="97"/>
      <c r="T248" s="200"/>
      <c r="U248" s="320"/>
      <c r="V248" s="201"/>
      <c r="W248" s="88"/>
      <c r="X248" s="88"/>
      <c r="Z248" s="325"/>
      <c r="AB248" s="118"/>
      <c r="AC248" s="320"/>
      <c r="AD248" s="320"/>
      <c r="AE248" s="320"/>
      <c r="AF248" s="320"/>
      <c r="AG248" s="320"/>
      <c r="AH248" s="320"/>
      <c r="AI248" s="320"/>
      <c r="AJ248" s="320"/>
      <c r="AK248" s="320"/>
      <c r="AL248" s="320"/>
      <c r="AM248" s="320"/>
      <c r="AN248" s="320"/>
      <c r="AO248" s="320"/>
      <c r="AP248" s="320"/>
      <c r="AQ248" s="320"/>
      <c r="AR248" s="320"/>
      <c r="AS248" s="320"/>
      <c r="AT248" s="320"/>
      <c r="AU248" s="320"/>
      <c r="AV248" s="320"/>
      <c r="AW248" s="320"/>
      <c r="AX248" s="320"/>
      <c r="AY248" s="320"/>
      <c r="AZ248" s="320"/>
      <c r="BA248" s="320"/>
      <c r="BB248" s="320"/>
      <c r="BC248" s="320"/>
      <c r="BD248" s="320"/>
      <c r="BE248" s="320"/>
      <c r="BF248" s="320"/>
      <c r="BG248" s="320"/>
      <c r="BH248" s="88"/>
      <c r="BI248" s="214"/>
    </row>
    <row r="249" spans="2:62" s="89" customFormat="1">
      <c r="B249" s="321"/>
      <c r="C249" s="322"/>
      <c r="D249" s="322"/>
      <c r="E249" s="322"/>
      <c r="F249" s="322"/>
      <c r="G249" s="322"/>
      <c r="H249" s="346"/>
      <c r="I249" s="324"/>
      <c r="J249" s="321"/>
      <c r="K249" s="325"/>
      <c r="L249" s="326"/>
      <c r="M249" s="214"/>
      <c r="N249" s="214"/>
      <c r="P249" s="160"/>
      <c r="Q249" s="160"/>
      <c r="R249" s="160"/>
      <c r="S249" s="160"/>
      <c r="T249" s="160"/>
      <c r="U249" s="328"/>
      <c r="V249" s="201"/>
      <c r="AB249" s="118"/>
      <c r="AC249" s="328"/>
      <c r="AD249" s="328"/>
      <c r="AE249" s="328"/>
      <c r="AF249" s="328"/>
      <c r="AG249" s="328"/>
      <c r="AH249" s="328"/>
      <c r="AI249" s="328"/>
      <c r="AJ249" s="328"/>
      <c r="AK249" s="328"/>
      <c r="AL249" s="328"/>
      <c r="AM249" s="328"/>
      <c r="AN249" s="328"/>
      <c r="AO249" s="328"/>
      <c r="AP249" s="328"/>
      <c r="AQ249" s="328"/>
      <c r="AR249" s="328"/>
      <c r="AS249" s="328"/>
      <c r="AT249" s="328"/>
      <c r="AU249" s="328"/>
      <c r="AV249" s="328"/>
      <c r="AW249" s="328"/>
      <c r="AX249" s="328"/>
      <c r="AY249" s="328"/>
      <c r="AZ249" s="328"/>
      <c r="BA249" s="328"/>
      <c r="BB249" s="328"/>
      <c r="BC249" s="328"/>
      <c r="BD249" s="328"/>
      <c r="BE249" s="328"/>
      <c r="BF249" s="328"/>
      <c r="BG249" s="328"/>
      <c r="BH249" s="88"/>
      <c r="BI249" s="214"/>
    </row>
    <row r="250" spans="2:62" s="89" customFormat="1">
      <c r="B250" s="321"/>
      <c r="C250" s="322"/>
      <c r="D250" s="322"/>
      <c r="E250" s="322"/>
      <c r="F250" s="322"/>
      <c r="G250" s="322"/>
      <c r="H250" s="323"/>
      <c r="I250" s="324"/>
      <c r="J250" s="321"/>
      <c r="K250" s="325"/>
      <c r="L250" s="326"/>
      <c r="M250" s="214"/>
      <c r="N250" s="214"/>
      <c r="P250" s="160"/>
      <c r="Q250" s="160"/>
      <c r="R250" s="160"/>
      <c r="S250" s="160"/>
      <c r="T250" s="160"/>
      <c r="U250" s="328"/>
      <c r="V250" s="201"/>
      <c r="AB250" s="118"/>
      <c r="AC250" s="328"/>
      <c r="AD250" s="328"/>
      <c r="AE250" s="328"/>
      <c r="AF250" s="328"/>
      <c r="AG250" s="328"/>
      <c r="AH250" s="328"/>
      <c r="AI250" s="328"/>
      <c r="AJ250" s="328"/>
      <c r="AK250" s="328"/>
      <c r="AL250" s="328"/>
      <c r="AM250" s="328"/>
      <c r="AN250" s="328"/>
      <c r="AO250" s="328"/>
      <c r="AP250" s="328"/>
      <c r="AQ250" s="328"/>
      <c r="AR250" s="328"/>
      <c r="AS250" s="328"/>
      <c r="AT250" s="328"/>
      <c r="AU250" s="328"/>
      <c r="AV250" s="328"/>
      <c r="AW250" s="328"/>
      <c r="AX250" s="328"/>
      <c r="AY250" s="328"/>
      <c r="AZ250" s="328"/>
      <c r="BA250" s="328"/>
      <c r="BB250" s="328"/>
      <c r="BC250" s="328"/>
      <c r="BD250" s="328"/>
      <c r="BE250" s="328"/>
      <c r="BF250" s="328"/>
      <c r="BG250" s="328"/>
      <c r="BH250" s="88"/>
      <c r="BI250" s="214"/>
    </row>
    <row r="251" spans="2:62" s="89" customFormat="1">
      <c r="B251" s="321"/>
      <c r="C251" s="322"/>
      <c r="D251" s="322"/>
      <c r="E251" s="322"/>
      <c r="F251" s="322"/>
      <c r="G251" s="322"/>
      <c r="H251" s="323"/>
      <c r="I251" s="324"/>
      <c r="J251" s="321"/>
      <c r="K251" s="325"/>
      <c r="L251" s="326"/>
      <c r="M251" s="214"/>
      <c r="N251" s="214"/>
      <c r="P251" s="160"/>
      <c r="Q251" s="160"/>
      <c r="R251" s="160"/>
      <c r="S251" s="160"/>
      <c r="T251" s="160"/>
      <c r="U251" s="328"/>
      <c r="V251" s="201"/>
      <c r="AB251" s="118"/>
      <c r="AC251" s="328"/>
      <c r="AD251" s="328"/>
      <c r="AE251" s="328"/>
      <c r="AF251" s="328"/>
      <c r="AG251" s="328"/>
      <c r="AH251" s="328"/>
      <c r="AI251" s="328"/>
      <c r="AJ251" s="328"/>
      <c r="AK251" s="328"/>
      <c r="AL251" s="328"/>
      <c r="AM251" s="328"/>
      <c r="AN251" s="328"/>
      <c r="AO251" s="328"/>
      <c r="AP251" s="328"/>
      <c r="AQ251" s="328"/>
      <c r="AR251" s="328"/>
      <c r="AS251" s="328"/>
      <c r="AT251" s="328"/>
      <c r="AU251" s="328"/>
      <c r="AV251" s="328"/>
      <c r="AW251" s="328"/>
      <c r="AX251" s="328"/>
      <c r="AY251" s="328"/>
      <c r="AZ251" s="328"/>
      <c r="BA251" s="328"/>
      <c r="BB251" s="328"/>
      <c r="BC251" s="328"/>
      <c r="BD251" s="328"/>
      <c r="BE251" s="328"/>
      <c r="BF251" s="328"/>
      <c r="BG251" s="328"/>
      <c r="BH251" s="88"/>
      <c r="BI251" s="214"/>
    </row>
    <row r="252" spans="2:62" s="89" customFormat="1">
      <c r="B252" s="97"/>
      <c r="C252" s="97"/>
      <c r="D252" s="97"/>
      <c r="E252" s="97"/>
      <c r="F252" s="97"/>
      <c r="G252" s="97"/>
      <c r="H252" s="97"/>
      <c r="I252" s="97"/>
      <c r="J252" s="97"/>
      <c r="K252" s="97"/>
      <c r="L252" s="97"/>
      <c r="M252" s="97"/>
      <c r="N252" s="97"/>
      <c r="O252" s="153"/>
      <c r="R252" s="160"/>
      <c r="S252" s="160"/>
      <c r="T252" s="160"/>
      <c r="U252" s="160"/>
      <c r="V252" s="201"/>
      <c r="W252" s="88"/>
      <c r="X252" s="88"/>
      <c r="AB252" s="97"/>
      <c r="AC252" s="97"/>
      <c r="AD252" s="97"/>
      <c r="AE252" s="97"/>
      <c r="AF252" s="97"/>
      <c r="AG252" s="97"/>
      <c r="AH252" s="97"/>
      <c r="AI252" s="97"/>
      <c r="AJ252" s="97"/>
      <c r="AK252" s="97"/>
      <c r="AL252" s="97"/>
      <c r="AM252" s="97"/>
      <c r="AN252" s="97"/>
      <c r="AO252" s="97"/>
      <c r="AP252" s="97"/>
      <c r="AQ252" s="97"/>
      <c r="AR252" s="97"/>
      <c r="AS252" s="97"/>
      <c r="AT252" s="97"/>
      <c r="AU252" s="97"/>
      <c r="AV252" s="97"/>
      <c r="AW252" s="97"/>
      <c r="AX252" s="97"/>
      <c r="AY252" s="97"/>
      <c r="AZ252" s="97"/>
      <c r="BA252" s="97"/>
      <c r="BB252" s="97"/>
      <c r="BC252" s="97"/>
      <c r="BD252" s="97"/>
      <c r="BE252" s="97"/>
      <c r="BF252" s="97"/>
      <c r="BG252" s="97"/>
      <c r="BH252" s="97"/>
      <c r="BI252" s="97"/>
    </row>
    <row r="253" spans="2:62" s="89" customFormat="1">
      <c r="B253" s="333"/>
      <c r="C253" s="195"/>
      <c r="D253" s="181"/>
      <c r="E253" s="181"/>
      <c r="F253" s="195"/>
      <c r="G253" s="181"/>
      <c r="H253" s="181"/>
      <c r="I253" s="194"/>
      <c r="J253" s="347"/>
      <c r="K253" s="97"/>
      <c r="L253" s="97"/>
      <c r="M253" s="97"/>
      <c r="N253" s="195"/>
      <c r="T253" s="200"/>
      <c r="U253" s="200"/>
      <c r="V253" s="201"/>
      <c r="W253" s="88"/>
      <c r="X253" s="88"/>
      <c r="AB253" s="118"/>
      <c r="AC253" s="334"/>
      <c r="AD253" s="334"/>
      <c r="AE253" s="334"/>
      <c r="AF253" s="334"/>
      <c r="AG253" s="334"/>
      <c r="AH253" s="334"/>
      <c r="AI253" s="334"/>
      <c r="AJ253" s="334"/>
      <c r="AK253" s="334"/>
      <c r="AL253" s="334"/>
      <c r="AM253" s="334"/>
      <c r="AN253" s="334"/>
      <c r="AO253" s="334"/>
      <c r="AP253" s="334"/>
      <c r="AQ253" s="334"/>
      <c r="AR253" s="334"/>
      <c r="AS253" s="334"/>
      <c r="AT253" s="334"/>
      <c r="AU253" s="334"/>
      <c r="AV253" s="334"/>
      <c r="AW253" s="334"/>
      <c r="AX253" s="334"/>
      <c r="AY253" s="334"/>
      <c r="AZ253" s="334"/>
      <c r="BA253" s="334"/>
      <c r="BB253" s="334"/>
      <c r="BC253" s="334"/>
      <c r="BD253" s="334"/>
      <c r="BE253" s="334"/>
      <c r="BF253" s="334"/>
      <c r="BG253" s="334"/>
      <c r="BH253" s="335"/>
      <c r="BI253" s="335"/>
      <c r="BJ253" s="336"/>
    </row>
    <row r="254" spans="2:62" s="89" customFormat="1">
      <c r="B254" s="333"/>
      <c r="C254" s="195"/>
      <c r="D254" s="181"/>
      <c r="E254" s="181"/>
      <c r="F254" s="196"/>
      <c r="G254" s="181"/>
      <c r="H254" s="181"/>
      <c r="I254" s="194"/>
      <c r="J254" s="347"/>
      <c r="K254" s="97"/>
      <c r="L254" s="97"/>
      <c r="M254" s="97"/>
      <c r="N254" s="195"/>
      <c r="T254" s="200"/>
      <c r="U254" s="200"/>
      <c r="V254" s="201"/>
      <c r="W254" s="88"/>
      <c r="X254" s="88"/>
      <c r="AB254" s="118"/>
      <c r="AC254" s="334"/>
      <c r="AD254" s="334"/>
      <c r="AE254" s="334"/>
      <c r="AF254" s="334"/>
      <c r="AG254" s="334"/>
      <c r="AH254" s="334"/>
      <c r="AI254" s="334"/>
      <c r="AJ254" s="334"/>
      <c r="AK254" s="334"/>
      <c r="AL254" s="334"/>
      <c r="AM254" s="334"/>
      <c r="AN254" s="334"/>
      <c r="AO254" s="334"/>
      <c r="AP254" s="334"/>
      <c r="AQ254" s="334"/>
      <c r="AR254" s="334"/>
      <c r="AS254" s="334"/>
      <c r="AT254" s="334"/>
      <c r="AU254" s="334"/>
      <c r="AV254" s="334"/>
      <c r="AW254" s="334"/>
      <c r="AX254" s="334"/>
      <c r="AY254" s="334"/>
      <c r="AZ254" s="334"/>
      <c r="BA254" s="334"/>
      <c r="BB254" s="334"/>
      <c r="BC254" s="334"/>
      <c r="BD254" s="334"/>
      <c r="BE254" s="334"/>
      <c r="BF254" s="334"/>
      <c r="BG254" s="334"/>
      <c r="BH254" s="337"/>
      <c r="BI254" s="338"/>
      <c r="BJ254" s="88"/>
    </row>
    <row r="255" spans="2:62" s="89" customFormat="1">
      <c r="B255" s="333"/>
      <c r="C255" s="339"/>
      <c r="D255" s="181"/>
      <c r="E255" s="181"/>
      <c r="F255" s="179"/>
      <c r="G255" s="181"/>
      <c r="H255" s="181"/>
      <c r="I255" s="194"/>
      <c r="J255" s="347"/>
      <c r="K255" s="97"/>
      <c r="L255" s="97"/>
      <c r="M255" s="97"/>
      <c r="N255" s="195"/>
      <c r="O255" s="340"/>
      <c r="T255" s="200"/>
      <c r="U255" s="200"/>
      <c r="V255" s="201"/>
      <c r="W255" s="88"/>
      <c r="X255" s="88"/>
      <c r="BH255" s="341"/>
      <c r="BI255" s="336"/>
    </row>
    <row r="260" spans="10:61">
      <c r="J260" s="68"/>
      <c r="T260" s="68"/>
      <c r="U260" s="68"/>
      <c r="V260" s="68"/>
      <c r="W260" s="68"/>
      <c r="X260" s="68"/>
      <c r="BH260" s="68"/>
      <c r="BI260" s="68"/>
    </row>
    <row r="261" spans="10:61">
      <c r="J261" s="68"/>
      <c r="T261" s="68"/>
      <c r="U261" s="68"/>
      <c r="V261" s="68"/>
      <c r="W261" s="68"/>
      <c r="X261" s="68"/>
      <c r="BH261" s="68"/>
      <c r="BI261" s="68"/>
    </row>
    <row r="262" spans="10:61">
      <c r="J262" s="68"/>
      <c r="T262" s="68"/>
      <c r="U262" s="68"/>
      <c r="V262" s="68"/>
      <c r="W262" s="68"/>
      <c r="X262" s="68"/>
      <c r="BH262" s="68"/>
      <c r="BI262" s="68"/>
    </row>
    <row r="263" spans="10:61">
      <c r="J263" s="68"/>
      <c r="T263" s="68"/>
      <c r="U263" s="68"/>
      <c r="V263" s="68"/>
      <c r="W263" s="68"/>
      <c r="X263" s="68"/>
      <c r="BH263" s="68"/>
      <c r="BI263" s="68"/>
    </row>
    <row r="264" spans="10:61">
      <c r="J264" s="68"/>
      <c r="T264" s="68"/>
      <c r="U264" s="68"/>
      <c r="V264" s="68"/>
      <c r="W264" s="68"/>
      <c r="X264" s="68"/>
      <c r="BH264" s="68"/>
      <c r="BI264" s="68"/>
    </row>
    <row r="265" spans="10:61">
      <c r="J265" s="68"/>
      <c r="T265" s="68"/>
      <c r="U265" s="68"/>
      <c r="V265" s="68"/>
      <c r="W265" s="68"/>
      <c r="X265" s="68"/>
      <c r="BH265" s="68"/>
      <c r="BI265" s="68"/>
    </row>
    <row r="266" spans="10:61">
      <c r="J266" s="68"/>
      <c r="T266" s="68"/>
      <c r="U266" s="68"/>
      <c r="V266" s="68"/>
      <c r="W266" s="68"/>
      <c r="X266" s="68"/>
      <c r="BH266" s="68"/>
      <c r="BI266" s="68"/>
    </row>
    <row r="267" spans="10:61">
      <c r="J267" s="68"/>
      <c r="T267" s="68"/>
      <c r="U267" s="68"/>
      <c r="V267" s="68"/>
      <c r="W267" s="68"/>
      <c r="X267" s="68"/>
      <c r="BH267" s="68"/>
      <c r="BI267" s="68"/>
    </row>
    <row r="268" spans="10:61">
      <c r="J268" s="68"/>
      <c r="T268" s="68"/>
      <c r="U268" s="68"/>
      <c r="V268" s="68"/>
      <c r="W268" s="68"/>
      <c r="X268" s="68"/>
      <c r="BH268" s="68"/>
      <c r="BI268" s="68"/>
    </row>
    <row r="289" spans="7:61">
      <c r="G289" s="193"/>
      <c r="J289" s="68"/>
      <c r="T289" s="68"/>
      <c r="U289" s="68"/>
      <c r="V289" s="68"/>
      <c r="W289" s="68"/>
      <c r="X289" s="68"/>
      <c r="BH289" s="68"/>
      <c r="BI289" s="68"/>
    </row>
    <row r="296" spans="7:61" s="193" customFormat="1">
      <c r="J296" s="348"/>
      <c r="T296" s="197"/>
      <c r="U296" s="197"/>
      <c r="V296" s="90"/>
      <c r="W296" s="198"/>
      <c r="X296" s="198"/>
      <c r="BH296" s="198"/>
      <c r="BI296" s="198"/>
    </row>
    <row r="1229" spans="10:180">
      <c r="J1229" s="68"/>
      <c r="T1229" s="68"/>
      <c r="U1229" s="68"/>
      <c r="V1229" s="68"/>
      <c r="W1229" s="68"/>
      <c r="X1229" s="68"/>
      <c r="BH1229" s="68"/>
      <c r="BI1229" s="68"/>
      <c r="FX1229" s="165"/>
    </row>
  </sheetData>
  <sheetProtection algorithmName="SHA-512" hashValue="2gIvBPGZP3WKGo1ezuSTWo+uTL9kqusgk7PUY+j00ankxj27IR+ACwv0pXDIwyPxtGdTS0gEepyQELidl33APg==" saltValue="JbXLlXoMJl7IHng3bkdjTg==" spinCount="100000" sheet="1" objects="1" scenarios="1"/>
  <mergeCells count="74">
    <mergeCell ref="K86:M86"/>
    <mergeCell ref="K87:M87"/>
    <mergeCell ref="K88:M88"/>
    <mergeCell ref="K89:M89"/>
    <mergeCell ref="F6:G6"/>
    <mergeCell ref="F7:G7"/>
    <mergeCell ref="F8:G8"/>
    <mergeCell ref="F9:G9"/>
    <mergeCell ref="F10:G10"/>
    <mergeCell ref="F13:G13"/>
    <mergeCell ref="B49:N49"/>
    <mergeCell ref="D42:G42"/>
    <mergeCell ref="D43:G43"/>
    <mergeCell ref="B44:N44"/>
    <mergeCell ref="K45:M45"/>
    <mergeCell ref="B25:N25"/>
    <mergeCell ref="B91:C91"/>
    <mergeCell ref="D91:E91"/>
    <mergeCell ref="G91:H91"/>
    <mergeCell ref="B92:C92"/>
    <mergeCell ref="D92:E92"/>
    <mergeCell ref="G92:G93"/>
    <mergeCell ref="B93:C93"/>
    <mergeCell ref="D93:E93"/>
    <mergeCell ref="B94:B95"/>
    <mergeCell ref="D94:E94"/>
    <mergeCell ref="G94:G95"/>
    <mergeCell ref="D95:E95"/>
    <mergeCell ref="BH45:BI45"/>
    <mergeCell ref="D52:G52"/>
    <mergeCell ref="D53:G53"/>
    <mergeCell ref="D54:G54"/>
    <mergeCell ref="D55:G55"/>
    <mergeCell ref="D56:G56"/>
    <mergeCell ref="D57:G57"/>
    <mergeCell ref="K46:M46"/>
    <mergeCell ref="K47:M47"/>
    <mergeCell ref="D50:G50"/>
    <mergeCell ref="Y50:Z50"/>
    <mergeCell ref="B51:N51"/>
    <mergeCell ref="AB44:BI44"/>
    <mergeCell ref="D84:G84"/>
    <mergeCell ref="B85:N85"/>
    <mergeCell ref="AB85:BI85"/>
    <mergeCell ref="B66:N66"/>
    <mergeCell ref="Y66:Z66"/>
    <mergeCell ref="B68:N68"/>
    <mergeCell ref="B81:N81"/>
    <mergeCell ref="D82:G82"/>
    <mergeCell ref="D83:G83"/>
    <mergeCell ref="D58:G58"/>
    <mergeCell ref="D59:G59"/>
    <mergeCell ref="D60:G60"/>
    <mergeCell ref="D61:G61"/>
    <mergeCell ref="B62:N62"/>
    <mergeCell ref="D63:G63"/>
    <mergeCell ref="D26:G26"/>
    <mergeCell ref="B27:N27"/>
    <mergeCell ref="Y27:Z27"/>
    <mergeCell ref="B40:N40"/>
    <mergeCell ref="D41:G41"/>
    <mergeCell ref="Y18:Z18"/>
    <mergeCell ref="B17:N17"/>
    <mergeCell ref="F14:G14"/>
    <mergeCell ref="D24:G24"/>
    <mergeCell ref="L5:O5"/>
    <mergeCell ref="C6:D6"/>
    <mergeCell ref="C7:D7"/>
    <mergeCell ref="D18:G18"/>
    <mergeCell ref="B19:N19"/>
    <mergeCell ref="D20:G20"/>
    <mergeCell ref="D21:G21"/>
    <mergeCell ref="D22:G22"/>
    <mergeCell ref="D23:G23"/>
  </mergeCells>
  <phoneticPr fontId="15" type="noConversion"/>
  <conditionalFormatting sqref="BH20 BH64 BH24:BH28 BH30 BH34 BH36 BH39:BH42 BH32">
    <cfRule type="cellIs" dxfId="50" priority="50" operator="notEqual">
      <formula>$K20</formula>
    </cfRule>
  </conditionalFormatting>
  <conditionalFormatting sqref="BJ131">
    <cfRule type="containsText" dxfId="49" priority="46" operator="containsText" text="Yes">
      <formula>NOT(ISERROR(SEARCH("Yes",BJ131)))</formula>
    </cfRule>
    <cfRule type="containsText" dxfId="48" priority="47" operator="containsText" text="No">
      <formula>NOT(ISERROR(SEARCH("No",BJ131)))</formula>
    </cfRule>
  </conditionalFormatting>
  <conditionalFormatting sqref="C214">
    <cfRule type="cellIs" dxfId="47" priority="32" operator="lessThan">
      <formula>1</formula>
    </cfRule>
    <cfRule type="cellIs" dxfId="46" priority="33" operator="greaterThan">
      <formula>1</formula>
    </cfRule>
  </conditionalFormatting>
  <conditionalFormatting sqref="BJ172">
    <cfRule type="containsText" dxfId="45" priority="44" operator="containsText" text="Yes">
      <formula>NOT(ISERROR(SEARCH("Yes",BJ172)))</formula>
    </cfRule>
    <cfRule type="containsText" dxfId="44" priority="45" operator="containsText" text="No">
      <formula>NOT(ISERROR(SEARCH("No",BJ172)))</formula>
    </cfRule>
  </conditionalFormatting>
  <conditionalFormatting sqref="BJ213">
    <cfRule type="containsText" dxfId="43" priority="42" operator="containsText" text="Yes">
      <formula>NOT(ISERROR(SEARCH("Yes",BJ213)))</formula>
    </cfRule>
    <cfRule type="containsText" dxfId="42" priority="43" operator="containsText" text="No">
      <formula>NOT(ISERROR(SEARCH("No",BJ213)))</formula>
    </cfRule>
  </conditionalFormatting>
  <conditionalFormatting sqref="BJ254">
    <cfRule type="containsText" dxfId="41" priority="40" operator="containsText" text="Yes">
      <formula>NOT(ISERROR(SEARCH("Yes",BJ254)))</formula>
    </cfRule>
    <cfRule type="containsText" dxfId="40" priority="41" operator="containsText" text="No">
      <formula>NOT(ISERROR(SEARCH("No",BJ254)))</formula>
    </cfRule>
  </conditionalFormatting>
  <conditionalFormatting sqref="C255">
    <cfRule type="cellIs" dxfId="39" priority="30" operator="lessThan">
      <formula>1</formula>
    </cfRule>
    <cfRule type="cellIs" dxfId="38" priority="31" operator="greaterThan">
      <formula>1</formula>
    </cfRule>
  </conditionalFormatting>
  <conditionalFormatting sqref="C132">
    <cfRule type="cellIs" dxfId="37" priority="36" operator="lessThan">
      <formula>1</formula>
    </cfRule>
    <cfRule type="cellIs" dxfId="36" priority="37" operator="greaterThan">
      <formula>1</formula>
    </cfRule>
  </conditionalFormatting>
  <conditionalFormatting sqref="C173">
    <cfRule type="cellIs" dxfId="35" priority="34" operator="lessThan">
      <formula>1</formula>
    </cfRule>
    <cfRule type="cellIs" dxfId="34" priority="35" operator="greaterThan">
      <formula>1</formula>
    </cfRule>
  </conditionalFormatting>
  <conditionalFormatting sqref="BH33">
    <cfRule type="cellIs" dxfId="33" priority="29" operator="notEqual">
      <formula>$K33</formula>
    </cfRule>
  </conditionalFormatting>
  <conditionalFormatting sqref="BH35">
    <cfRule type="cellIs" dxfId="32" priority="28" operator="notEqual">
      <formula>$K35</formula>
    </cfRule>
  </conditionalFormatting>
  <conditionalFormatting sqref="BH37">
    <cfRule type="cellIs" dxfId="31" priority="27" operator="notEqual">
      <formula>$K37</formula>
    </cfRule>
  </conditionalFormatting>
  <conditionalFormatting sqref="BH38">
    <cfRule type="cellIs" dxfId="30" priority="26" operator="notEqual">
      <formula>$K38</formula>
    </cfRule>
  </conditionalFormatting>
  <conditionalFormatting sqref="BH31">
    <cfRule type="cellIs" dxfId="29" priority="25" operator="notEqual">
      <formula>$K31</formula>
    </cfRule>
  </conditionalFormatting>
  <conditionalFormatting sqref="BH108">
    <cfRule type="cellIs" dxfId="28" priority="24" operator="notEqual">
      <formula>$K108</formula>
    </cfRule>
  </conditionalFormatting>
  <conditionalFormatting sqref="BH149">
    <cfRule type="cellIs" dxfId="27" priority="23" operator="notEqual">
      <formula>$K149</formula>
    </cfRule>
  </conditionalFormatting>
  <conditionalFormatting sqref="BH190">
    <cfRule type="cellIs" dxfId="26" priority="22" operator="notEqual">
      <formula>$K190</formula>
    </cfRule>
  </conditionalFormatting>
  <conditionalFormatting sqref="BH231">
    <cfRule type="cellIs" dxfId="25" priority="21" operator="notEqual">
      <formula>$K231</formula>
    </cfRule>
  </conditionalFormatting>
  <conditionalFormatting sqref="I13">
    <cfRule type="cellIs" dxfId="24" priority="19" operator="lessThan">
      <formula>1</formula>
    </cfRule>
    <cfRule type="cellIs" dxfId="23" priority="20" operator="greaterThan">
      <formula>1</formula>
    </cfRule>
  </conditionalFormatting>
  <conditionalFormatting sqref="H13">
    <cfRule type="cellIs" dxfId="22" priority="17" operator="lessThan">
      <formula>1</formula>
    </cfRule>
    <cfRule type="cellIs" dxfId="21" priority="18" operator="greaterThan">
      <formula>1</formula>
    </cfRule>
  </conditionalFormatting>
  <conditionalFormatting sqref="C6">
    <cfRule type="containsBlanks" dxfId="20" priority="16">
      <formula>LEN(TRIM(C6))=0</formula>
    </cfRule>
  </conditionalFormatting>
  <conditionalFormatting sqref="C7">
    <cfRule type="containsBlanks" dxfId="19" priority="15">
      <formula>LEN(TRIM(C7))=0</formula>
    </cfRule>
  </conditionalFormatting>
  <conditionalFormatting sqref="C9">
    <cfRule type="containsBlanks" dxfId="18" priority="14">
      <formula>LEN(TRIM(C9))=0</formula>
    </cfRule>
  </conditionalFormatting>
  <conditionalFormatting sqref="C10">
    <cfRule type="containsBlanks" dxfId="17" priority="13">
      <formula>LEN(TRIM(C10))=0</formula>
    </cfRule>
  </conditionalFormatting>
  <conditionalFormatting sqref="C13:C15">
    <cfRule type="containsBlanks" dxfId="16" priority="12">
      <formula>LEN(TRIM(C13))=0</formula>
    </cfRule>
  </conditionalFormatting>
  <conditionalFormatting sqref="H7">
    <cfRule type="containsBlanks" dxfId="15" priority="11">
      <formula>LEN(TRIM(H7))=0</formula>
    </cfRule>
  </conditionalFormatting>
  <conditionalFormatting sqref="I93">
    <cfRule type="cellIs" dxfId="14" priority="3" operator="lessThan">
      <formula>1</formula>
    </cfRule>
    <cfRule type="cellIs" dxfId="13" priority="4" operator="greaterThan">
      <formula>1</formula>
    </cfRule>
  </conditionalFormatting>
  <conditionalFormatting sqref="I92">
    <cfRule type="cellIs" dxfId="12" priority="1" operator="lessThan">
      <formula>1</formula>
    </cfRule>
    <cfRule type="cellIs" dxfId="11" priority="2" operator="greaterThan">
      <formula>1</formula>
    </cfRule>
  </conditionalFormatting>
  <pageMargins left="0.75" right="0.75" top="1" bottom="1" header="0.5" footer="0.5"/>
  <pageSetup scale="66" fitToWidth="2" orientation="landscape" horizontalDpi="4294967292" verticalDpi="4294967292"/>
  <ignoredErrors>
    <ignoredError sqref="N46" evalError="1"/>
  </ignoredErrors>
  <drawing r:id="rId1"/>
  <legacyDrawing r:id="rId2"/>
  <extLst>
    <ext xmlns:x14="http://schemas.microsoft.com/office/spreadsheetml/2009/9/main" uri="{78C0D931-6437-407d-A8EE-F0AAD7539E65}">
      <x14:conditionalFormattings>
        <x14:conditionalFormatting xmlns:xm="http://schemas.microsoft.com/office/excel/2006/main">
          <x14:cfRule type="cellIs" priority="51" operator="lessThan" id="{70E904E5-66EA-9E4A-8328-3AAB2BAF3672}">
            <xm:f>'/Users/chase/Library/Containers/com.microsoft.Excel/Data/Documents/Macintosh HD:Users:chase:Dropbox (NEI):NEI-Staff:Clients:Development &amp; Existing Buildings:DC DOEE:Resilience Assessment Tool:Previous:[MIT LCC_v4_01_DC DOEE Edits.xlsx]Inputs'!#REF!</xm:f>
            <x14:dxf>
              <font>
                <color rgb="FFC00000"/>
              </font>
            </x14:dxf>
          </x14:cfRule>
          <x14:cfRule type="cellIs" priority="52" operator="greaterThan" id="{810446B4-A692-604E-B897-64EF49935F75}">
            <xm:f>'/Users/chase/Library/Containers/com.microsoft.Excel/Data/Documents/Macintosh HD:Users:chase:Dropbox (NEI):NEI-Staff:Clients:Development &amp; Existing Buildings:DC DOEE:Resilience Assessment Tool:Previous:[MIT LCC_v4_01_DC DOEE Edits.xlsx]Inputs'!#REF!</xm:f>
            <x14:dxf>
              <font>
                <color theme="9" tint="-0.24994659260841701"/>
              </font>
            </x14:dxf>
          </x14:cfRule>
          <xm:sqref>BI131 BI172 BI213 BI254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Lists!$C$2:$C$3</xm:f>
          </x14:formula1>
          <xm:sqref>C15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AH1155"/>
  <sheetViews>
    <sheetView zoomScaleNormal="100" workbookViewId="0">
      <selection activeCell="N43" sqref="N43"/>
    </sheetView>
  </sheetViews>
  <sheetFormatPr defaultColWidth="10.875" defaultRowHeight="15.75"/>
  <cols>
    <col min="1" max="1" width="1.625" style="407" customWidth="1"/>
    <col min="2" max="2" width="32.5" style="407" customWidth="1"/>
    <col min="3" max="3" width="12.125" style="407" bestFit="1" customWidth="1"/>
    <col min="4" max="10" width="11.125" style="407" bestFit="1" customWidth="1"/>
    <col min="11" max="19" width="11.5" style="407" bestFit="1" customWidth="1"/>
    <col min="20" max="28" width="12.125" style="407" bestFit="1" customWidth="1"/>
    <col min="29" max="33" width="11" style="407" bestFit="1" customWidth="1"/>
    <col min="34" max="34" width="13.125" style="407" bestFit="1" customWidth="1"/>
    <col min="35" max="16384" width="10.875" style="407"/>
  </cols>
  <sheetData>
    <row r="1" spans="2:34">
      <c r="B1" s="92" t="s">
        <v>444</v>
      </c>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1"/>
    </row>
    <row r="2" spans="2:34">
      <c r="B2" s="93" t="s">
        <v>169</v>
      </c>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row>
    <row r="3" spans="2:34">
      <c r="B3" s="95" t="s">
        <v>170</v>
      </c>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row>
    <row r="4" spans="2:34">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row>
    <row r="5" spans="2:34">
      <c r="B5" s="173" t="s">
        <v>364</v>
      </c>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70"/>
    </row>
    <row r="6" spans="2:34" ht="30" customHeight="1" thickBot="1">
      <c r="B6" s="394" t="s">
        <v>369</v>
      </c>
      <c r="C6" s="395">
        <v>0</v>
      </c>
      <c r="D6" s="396">
        <v>1</v>
      </c>
      <c r="E6" s="396">
        <v>2</v>
      </c>
      <c r="F6" s="396">
        <v>3</v>
      </c>
      <c r="G6" s="396">
        <v>4</v>
      </c>
      <c r="H6" s="396">
        <v>5</v>
      </c>
      <c r="I6" s="396">
        <v>6</v>
      </c>
      <c r="J6" s="396">
        <v>7</v>
      </c>
      <c r="K6" s="396">
        <v>8</v>
      </c>
      <c r="L6" s="396">
        <v>9</v>
      </c>
      <c r="M6" s="396">
        <v>10</v>
      </c>
      <c r="N6" s="396">
        <v>11</v>
      </c>
      <c r="O6" s="396">
        <v>12</v>
      </c>
      <c r="P6" s="396">
        <v>13</v>
      </c>
      <c r="Q6" s="396">
        <v>14</v>
      </c>
      <c r="R6" s="396">
        <v>15</v>
      </c>
    </row>
    <row r="7" spans="2:34">
      <c r="B7" s="393" t="s">
        <v>367</v>
      </c>
      <c r="C7" s="388">
        <f>'5 - Solar PV Feasibility'!AC61</f>
        <v>0</v>
      </c>
      <c r="D7" s="388">
        <f>'5 - Solar PV Feasibility'!AD61</f>
        <v>0</v>
      </c>
      <c r="E7" s="388">
        <f>'5 - Solar PV Feasibility'!AE61</f>
        <v>0</v>
      </c>
      <c r="F7" s="388">
        <f>'5 - Solar PV Feasibility'!AF61</f>
        <v>0</v>
      </c>
      <c r="G7" s="388">
        <f>'5 - Solar PV Feasibility'!AG61</f>
        <v>0</v>
      </c>
      <c r="H7" s="388">
        <f>'5 - Solar PV Feasibility'!AH61</f>
        <v>0</v>
      </c>
      <c r="I7" s="388">
        <f>'5 - Solar PV Feasibility'!AI61</f>
        <v>0</v>
      </c>
      <c r="J7" s="388">
        <f>'5 - Solar PV Feasibility'!AJ61</f>
        <v>0</v>
      </c>
      <c r="K7" s="388">
        <f>'5 - Solar PV Feasibility'!AK61</f>
        <v>0</v>
      </c>
      <c r="L7" s="388">
        <f>'5 - Solar PV Feasibility'!AL61</f>
        <v>0</v>
      </c>
      <c r="M7" s="388">
        <f>'5 - Solar PV Feasibility'!AM61</f>
        <v>0</v>
      </c>
      <c r="N7" s="388">
        <f>'5 - Solar PV Feasibility'!AN61</f>
        <v>0</v>
      </c>
      <c r="O7" s="388">
        <f>'5 - Solar PV Feasibility'!AO61</f>
        <v>0</v>
      </c>
      <c r="P7" s="388">
        <f>'5 - Solar PV Feasibility'!AP61</f>
        <v>0</v>
      </c>
      <c r="Q7" s="388">
        <f>'5 - Solar PV Feasibility'!AQ61</f>
        <v>0</v>
      </c>
      <c r="R7" s="388">
        <f>'5 - Solar PV Feasibility'!AR61</f>
        <v>0</v>
      </c>
    </row>
    <row r="8" spans="2:34">
      <c r="B8" s="755"/>
      <c r="C8" s="756"/>
      <c r="D8" s="756"/>
      <c r="E8" s="756"/>
      <c r="F8" s="756"/>
      <c r="G8" s="756"/>
      <c r="H8" s="756"/>
      <c r="I8" s="756"/>
      <c r="J8" s="756"/>
      <c r="K8" s="756"/>
      <c r="L8" s="756"/>
      <c r="M8" s="756"/>
      <c r="N8" s="756"/>
      <c r="O8" s="756"/>
      <c r="P8" s="756"/>
      <c r="Q8" s="756"/>
      <c r="R8" s="757"/>
    </row>
    <row r="9" spans="2:34">
      <c r="B9" s="386" t="s">
        <v>333</v>
      </c>
      <c r="C9" s="388">
        <f>'5 - Solar PV Feasibility'!AC63</f>
        <v>0</v>
      </c>
      <c r="D9" s="388">
        <f>'5 - Solar PV Feasibility'!AD63</f>
        <v>0</v>
      </c>
      <c r="E9" s="388">
        <f>'5 - Solar PV Feasibility'!AE63</f>
        <v>0</v>
      </c>
      <c r="F9" s="388">
        <f>'5 - Solar PV Feasibility'!AF63</f>
        <v>0</v>
      </c>
      <c r="G9" s="388">
        <f>'5 - Solar PV Feasibility'!AG63</f>
        <v>0</v>
      </c>
      <c r="H9" s="388">
        <f>'5 - Solar PV Feasibility'!AH63</f>
        <v>0</v>
      </c>
      <c r="I9" s="388">
        <f>'5 - Solar PV Feasibility'!AI63</f>
        <v>0</v>
      </c>
      <c r="J9" s="388">
        <f>'5 - Solar PV Feasibility'!AJ63</f>
        <v>0</v>
      </c>
      <c r="K9" s="388">
        <f>'5 - Solar PV Feasibility'!AK63</f>
        <v>0</v>
      </c>
      <c r="L9" s="388">
        <f>'5 - Solar PV Feasibility'!AL63</f>
        <v>0</v>
      </c>
      <c r="M9" s="388">
        <f>'5 - Solar PV Feasibility'!AM63</f>
        <v>0</v>
      </c>
      <c r="N9" s="388">
        <f>'5 - Solar PV Feasibility'!AN63</f>
        <v>0</v>
      </c>
      <c r="O9" s="388">
        <f>'5 - Solar PV Feasibility'!AO63</f>
        <v>0</v>
      </c>
      <c r="P9" s="388">
        <f>'5 - Solar PV Feasibility'!AP63</f>
        <v>0</v>
      </c>
      <c r="Q9" s="388">
        <f>'5 - Solar PV Feasibility'!AQ63</f>
        <v>0</v>
      </c>
      <c r="R9" s="388">
        <f>'5 - Solar PV Feasibility'!AR63</f>
        <v>0</v>
      </c>
    </row>
    <row r="10" spans="2:34">
      <c r="B10" s="386" t="s">
        <v>365</v>
      </c>
      <c r="C10" s="388">
        <f>'5 - Solar PV Feasibility'!AC64</f>
        <v>0</v>
      </c>
      <c r="D10" s="388">
        <f>'5 - Solar PV Feasibility'!AD64</f>
        <v>0</v>
      </c>
      <c r="E10" s="388">
        <f>'5 - Solar PV Feasibility'!AE64</f>
        <v>0</v>
      </c>
      <c r="F10" s="388">
        <f>'5 - Solar PV Feasibility'!AF64</f>
        <v>0</v>
      </c>
      <c r="G10" s="388">
        <f>'5 - Solar PV Feasibility'!AG64</f>
        <v>0</v>
      </c>
      <c r="H10" s="388">
        <f>'5 - Solar PV Feasibility'!AH64</f>
        <v>0</v>
      </c>
      <c r="I10" s="388">
        <f>'5 - Solar PV Feasibility'!AI64</f>
        <v>0</v>
      </c>
      <c r="J10" s="388">
        <f>'5 - Solar PV Feasibility'!AJ64</f>
        <v>0</v>
      </c>
      <c r="K10" s="388">
        <f>'5 - Solar PV Feasibility'!AK64</f>
        <v>0</v>
      </c>
      <c r="L10" s="388">
        <f>'5 - Solar PV Feasibility'!AL64</f>
        <v>0</v>
      </c>
      <c r="M10" s="388">
        <f>'5 - Solar PV Feasibility'!AM64</f>
        <v>0</v>
      </c>
      <c r="N10" s="388">
        <f>'5 - Solar PV Feasibility'!AN64</f>
        <v>0</v>
      </c>
      <c r="O10" s="388">
        <f>'5 - Solar PV Feasibility'!AO64</f>
        <v>0</v>
      </c>
      <c r="P10" s="388">
        <f>'5 - Solar PV Feasibility'!AP64</f>
        <v>0</v>
      </c>
      <c r="Q10" s="388">
        <f>'5 - Solar PV Feasibility'!AQ64</f>
        <v>0</v>
      </c>
      <c r="R10" s="388">
        <f>'5 - Solar PV Feasibility'!AR64</f>
        <v>0</v>
      </c>
    </row>
    <row r="11" spans="2:34">
      <c r="B11" s="386" t="s">
        <v>375</v>
      </c>
      <c r="C11" s="388">
        <f>'5 - Solar PV Feasibility'!AC65</f>
        <v>0</v>
      </c>
      <c r="D11" s="388">
        <f>'5 - Solar PV Feasibility'!AD65</f>
        <v>0</v>
      </c>
      <c r="E11" s="388">
        <f>'5 - Solar PV Feasibility'!AE65</f>
        <v>0</v>
      </c>
      <c r="F11" s="388">
        <f>'5 - Solar PV Feasibility'!AF65</f>
        <v>0</v>
      </c>
      <c r="G11" s="388">
        <f>'5 - Solar PV Feasibility'!AG65</f>
        <v>0</v>
      </c>
      <c r="H11" s="388">
        <f>'5 - Solar PV Feasibility'!AH65</f>
        <v>0</v>
      </c>
      <c r="I11" s="388">
        <f>'5 - Solar PV Feasibility'!AI65</f>
        <v>0</v>
      </c>
      <c r="J11" s="388">
        <f>'5 - Solar PV Feasibility'!AJ65</f>
        <v>0</v>
      </c>
      <c r="K11" s="388">
        <f>'5 - Solar PV Feasibility'!AK65</f>
        <v>0</v>
      </c>
      <c r="L11" s="388">
        <f>'5 - Solar PV Feasibility'!AL65</f>
        <v>0</v>
      </c>
      <c r="M11" s="388">
        <f>'5 - Solar PV Feasibility'!AM65</f>
        <v>0</v>
      </c>
      <c r="N11" s="388">
        <f>'5 - Solar PV Feasibility'!AN65</f>
        <v>0</v>
      </c>
      <c r="O11" s="388">
        <f>'5 - Solar PV Feasibility'!AO65</f>
        <v>0</v>
      </c>
      <c r="P11" s="388">
        <f>'5 - Solar PV Feasibility'!AP65</f>
        <v>0</v>
      </c>
      <c r="Q11" s="388">
        <f>'5 - Solar PV Feasibility'!AQ65</f>
        <v>0</v>
      </c>
      <c r="R11" s="388">
        <f>'5 - Solar PV Feasibility'!AR65</f>
        <v>0</v>
      </c>
    </row>
    <row r="12" spans="2:34">
      <c r="B12" s="752"/>
      <c r="C12" s="753"/>
      <c r="D12" s="753"/>
      <c r="E12" s="753"/>
      <c r="F12" s="753"/>
      <c r="G12" s="753"/>
      <c r="H12" s="753"/>
      <c r="I12" s="753"/>
      <c r="J12" s="753"/>
      <c r="K12" s="753"/>
      <c r="L12" s="753"/>
      <c r="M12" s="753"/>
      <c r="N12" s="753"/>
      <c r="O12" s="753"/>
      <c r="P12" s="753"/>
      <c r="Q12" s="753"/>
      <c r="R12" s="754"/>
    </row>
    <row r="13" spans="2:34">
      <c r="B13" s="385" t="s">
        <v>368</v>
      </c>
      <c r="C13" s="388">
        <f>'5 - Solar PV Feasibility'!AC67</f>
        <v>0</v>
      </c>
      <c r="D13" s="388">
        <f>'5 - Solar PV Feasibility'!AD67</f>
        <v>0</v>
      </c>
      <c r="E13" s="388">
        <f>'5 - Solar PV Feasibility'!AE67</f>
        <v>0</v>
      </c>
      <c r="F13" s="388">
        <f>'5 - Solar PV Feasibility'!AF67</f>
        <v>0</v>
      </c>
      <c r="G13" s="388">
        <f>'5 - Solar PV Feasibility'!AG67</f>
        <v>0</v>
      </c>
      <c r="H13" s="388">
        <f>'5 - Solar PV Feasibility'!AH67</f>
        <v>0</v>
      </c>
      <c r="I13" s="388">
        <f>'5 - Solar PV Feasibility'!AI67</f>
        <v>0</v>
      </c>
      <c r="J13" s="388">
        <f>'5 - Solar PV Feasibility'!AJ67</f>
        <v>0</v>
      </c>
      <c r="K13" s="388">
        <f>'5 - Solar PV Feasibility'!AK67</f>
        <v>0</v>
      </c>
      <c r="L13" s="388">
        <f>'5 - Solar PV Feasibility'!AL67</f>
        <v>0</v>
      </c>
      <c r="M13" s="388">
        <f>'5 - Solar PV Feasibility'!AM67</f>
        <v>0</v>
      </c>
      <c r="N13" s="388">
        <f>'5 - Solar PV Feasibility'!AN67</f>
        <v>0</v>
      </c>
      <c r="O13" s="388">
        <f>'5 - Solar PV Feasibility'!AO67</f>
        <v>0</v>
      </c>
      <c r="P13" s="388">
        <f>'5 - Solar PV Feasibility'!AP67</f>
        <v>0</v>
      </c>
      <c r="Q13" s="388">
        <f>'5 - Solar PV Feasibility'!AQ67</f>
        <v>0</v>
      </c>
      <c r="R13" s="388">
        <f>'5 - Solar PV Feasibility'!AR67</f>
        <v>0</v>
      </c>
    </row>
    <row r="14" spans="2:34">
      <c r="B14" s="384"/>
      <c r="C14" s="389"/>
      <c r="D14" s="389"/>
      <c r="E14" s="389"/>
      <c r="F14" s="389"/>
      <c r="G14" s="389"/>
      <c r="H14" s="389"/>
      <c r="I14" s="389"/>
      <c r="J14" s="389"/>
      <c r="K14" s="389"/>
      <c r="L14" s="389"/>
      <c r="M14" s="389"/>
      <c r="N14" s="389"/>
      <c r="O14" s="389"/>
      <c r="P14" s="389"/>
      <c r="Q14" s="389"/>
      <c r="R14" s="389"/>
    </row>
    <row r="15" spans="2:34" ht="16.5" thickBot="1">
      <c r="B15" s="385" t="s">
        <v>363</v>
      </c>
      <c r="C15" s="388">
        <f>'5 - Solar PV Feasibility'!AC69</f>
        <v>0</v>
      </c>
      <c r="D15" s="388">
        <f>'5 - Solar PV Feasibility'!AD69</f>
        <v>0</v>
      </c>
      <c r="E15" s="388">
        <f>'5 - Solar PV Feasibility'!AE69</f>
        <v>0</v>
      </c>
      <c r="F15" s="388">
        <f>'5 - Solar PV Feasibility'!AF69</f>
        <v>0</v>
      </c>
      <c r="G15" s="388">
        <f>'5 - Solar PV Feasibility'!AG69</f>
        <v>0</v>
      </c>
      <c r="H15" s="388">
        <f>'5 - Solar PV Feasibility'!AH69</f>
        <v>0</v>
      </c>
      <c r="I15" s="388">
        <f>'5 - Solar PV Feasibility'!AI69</f>
        <v>0</v>
      </c>
      <c r="J15" s="388">
        <f>'5 - Solar PV Feasibility'!AJ69</f>
        <v>0</v>
      </c>
      <c r="K15" s="388">
        <f>'5 - Solar PV Feasibility'!AK69</f>
        <v>0</v>
      </c>
      <c r="L15" s="388">
        <f>'5 - Solar PV Feasibility'!AL69</f>
        <v>0</v>
      </c>
      <c r="M15" s="388">
        <f>'5 - Solar PV Feasibility'!AM69</f>
        <v>0</v>
      </c>
      <c r="N15" s="388">
        <f>'5 - Solar PV Feasibility'!AN69</f>
        <v>0</v>
      </c>
      <c r="O15" s="388">
        <f>'5 - Solar PV Feasibility'!AO69</f>
        <v>0</v>
      </c>
      <c r="P15" s="388">
        <f>'5 - Solar PV Feasibility'!AP69</f>
        <v>0</v>
      </c>
      <c r="Q15" s="388">
        <f>'5 - Solar PV Feasibility'!AQ69</f>
        <v>0</v>
      </c>
      <c r="R15" s="388">
        <f>'5 - Solar PV Feasibility'!AR69</f>
        <v>0</v>
      </c>
    </row>
    <row r="16" spans="2:34" ht="16.5" thickBot="1">
      <c r="B16" s="391" t="s">
        <v>372</v>
      </c>
      <c r="C16" s="392">
        <f>C7+C9+C10+C11+C13+C15</f>
        <v>0</v>
      </c>
      <c r="D16" s="392">
        <f t="shared" ref="D16:R16" si="0">D7+D9+D10+D11+D13+D15</f>
        <v>0</v>
      </c>
      <c r="E16" s="392">
        <f t="shared" si="0"/>
        <v>0</v>
      </c>
      <c r="F16" s="392">
        <f t="shared" si="0"/>
        <v>0</v>
      </c>
      <c r="G16" s="392">
        <f t="shared" si="0"/>
        <v>0</v>
      </c>
      <c r="H16" s="392">
        <f t="shared" si="0"/>
        <v>0</v>
      </c>
      <c r="I16" s="392">
        <f t="shared" si="0"/>
        <v>0</v>
      </c>
      <c r="J16" s="392">
        <f t="shared" si="0"/>
        <v>0</v>
      </c>
      <c r="K16" s="392">
        <f t="shared" si="0"/>
        <v>0</v>
      </c>
      <c r="L16" s="392">
        <f t="shared" si="0"/>
        <v>0</v>
      </c>
      <c r="M16" s="392">
        <f t="shared" si="0"/>
        <v>0</v>
      </c>
      <c r="N16" s="392">
        <f t="shared" si="0"/>
        <v>0</v>
      </c>
      <c r="O16" s="392">
        <f t="shared" si="0"/>
        <v>0</v>
      </c>
      <c r="P16" s="392">
        <f t="shared" si="0"/>
        <v>0</v>
      </c>
      <c r="Q16" s="392">
        <f t="shared" si="0"/>
        <v>0</v>
      </c>
      <c r="R16" s="406">
        <f t="shared" si="0"/>
        <v>0</v>
      </c>
    </row>
    <row r="17" spans="2:34" ht="16.5" thickBot="1">
      <c r="B17" s="391" t="s">
        <v>373</v>
      </c>
      <c r="C17" s="392">
        <f>C15</f>
        <v>0</v>
      </c>
      <c r="D17" s="392">
        <f t="shared" ref="D17:R17" si="1">D15</f>
        <v>0</v>
      </c>
      <c r="E17" s="392">
        <f t="shared" si="1"/>
        <v>0</v>
      </c>
      <c r="F17" s="392">
        <f t="shared" si="1"/>
        <v>0</v>
      </c>
      <c r="G17" s="392">
        <f t="shared" si="1"/>
        <v>0</v>
      </c>
      <c r="H17" s="392">
        <f t="shared" si="1"/>
        <v>0</v>
      </c>
      <c r="I17" s="392">
        <f t="shared" si="1"/>
        <v>0</v>
      </c>
      <c r="J17" s="392">
        <f t="shared" si="1"/>
        <v>0</v>
      </c>
      <c r="K17" s="392">
        <f t="shared" si="1"/>
        <v>0</v>
      </c>
      <c r="L17" s="392">
        <f t="shared" si="1"/>
        <v>0</v>
      </c>
      <c r="M17" s="392">
        <f t="shared" si="1"/>
        <v>0</v>
      </c>
      <c r="N17" s="392">
        <f t="shared" si="1"/>
        <v>0</v>
      </c>
      <c r="O17" s="392">
        <f t="shared" si="1"/>
        <v>0</v>
      </c>
      <c r="P17" s="392">
        <f t="shared" si="1"/>
        <v>0</v>
      </c>
      <c r="Q17" s="392">
        <f t="shared" si="1"/>
        <v>0</v>
      </c>
      <c r="R17" s="406">
        <f t="shared" si="1"/>
        <v>0</v>
      </c>
    </row>
    <row r="18" spans="2:34" ht="16.5" thickBot="1">
      <c r="B18" s="68"/>
      <c r="C18" s="68"/>
      <c r="D18" s="68"/>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row>
    <row r="19" spans="2:34" ht="32.25" thickBot="1">
      <c r="B19" s="394" t="s">
        <v>370</v>
      </c>
      <c r="C19" s="396">
        <v>16</v>
      </c>
      <c r="D19" s="396">
        <v>17</v>
      </c>
      <c r="E19" s="396">
        <v>18</v>
      </c>
      <c r="F19" s="396">
        <v>19</v>
      </c>
      <c r="G19" s="396">
        <v>20</v>
      </c>
      <c r="H19" s="396">
        <v>21</v>
      </c>
      <c r="I19" s="396">
        <v>22</v>
      </c>
      <c r="J19" s="396">
        <v>23</v>
      </c>
      <c r="K19" s="396">
        <v>24</v>
      </c>
      <c r="L19" s="396">
        <v>25</v>
      </c>
      <c r="M19" s="396">
        <v>26</v>
      </c>
      <c r="N19" s="396">
        <v>27</v>
      </c>
      <c r="O19" s="396">
        <v>28</v>
      </c>
      <c r="P19" s="397">
        <v>29</v>
      </c>
      <c r="Q19" s="399">
        <v>30</v>
      </c>
      <c r="R19" s="400" t="s">
        <v>337</v>
      </c>
    </row>
    <row r="20" spans="2:34">
      <c r="B20" s="393" t="s">
        <v>367</v>
      </c>
      <c r="C20" s="388">
        <f>'5 - Solar PV Feasibility'!AS61</f>
        <v>0</v>
      </c>
      <c r="D20" s="388">
        <f>'5 - Solar PV Feasibility'!AT61</f>
        <v>0</v>
      </c>
      <c r="E20" s="388">
        <f>'5 - Solar PV Feasibility'!AU61</f>
        <v>0</v>
      </c>
      <c r="F20" s="388">
        <f>'5 - Solar PV Feasibility'!AV61</f>
        <v>0</v>
      </c>
      <c r="G20" s="388">
        <f>'5 - Solar PV Feasibility'!AW61</f>
        <v>0</v>
      </c>
      <c r="H20" s="388">
        <f>'5 - Solar PV Feasibility'!AX61</f>
        <v>0</v>
      </c>
      <c r="I20" s="388">
        <f>'5 - Solar PV Feasibility'!AY61</f>
        <v>0</v>
      </c>
      <c r="J20" s="388">
        <f>'5 - Solar PV Feasibility'!AZ61</f>
        <v>0</v>
      </c>
      <c r="K20" s="388">
        <f>'5 - Solar PV Feasibility'!BA61</f>
        <v>0</v>
      </c>
      <c r="L20" s="388">
        <f>'5 - Solar PV Feasibility'!BB61</f>
        <v>0</v>
      </c>
      <c r="M20" s="388">
        <f>'5 - Solar PV Feasibility'!BC61</f>
        <v>0</v>
      </c>
      <c r="N20" s="388">
        <f>'5 - Solar PV Feasibility'!BD61</f>
        <v>0</v>
      </c>
      <c r="O20" s="388">
        <f>'5 - Solar PV Feasibility'!BE61</f>
        <v>0</v>
      </c>
      <c r="P20" s="388">
        <f>'5 - Solar PV Feasibility'!BF61</f>
        <v>0</v>
      </c>
      <c r="Q20" s="390">
        <f>'5 - Solar PV Feasibility'!BG61</f>
        <v>0</v>
      </c>
      <c r="R20" s="401">
        <f>SUM(C7:R7)+SUM(C20:Q20)</f>
        <v>0</v>
      </c>
    </row>
    <row r="21" spans="2:34">
      <c r="B21" s="755"/>
      <c r="C21" s="756"/>
      <c r="D21" s="756"/>
      <c r="E21" s="756"/>
      <c r="F21" s="756"/>
      <c r="G21" s="756"/>
      <c r="H21" s="756"/>
      <c r="I21" s="756"/>
      <c r="J21" s="756"/>
      <c r="K21" s="756"/>
      <c r="L21" s="756"/>
      <c r="M21" s="756"/>
      <c r="N21" s="756"/>
      <c r="O21" s="756"/>
      <c r="P21" s="756"/>
      <c r="Q21" s="758"/>
      <c r="R21" s="402"/>
    </row>
    <row r="22" spans="2:34">
      <c r="B22" s="386" t="s">
        <v>333</v>
      </c>
      <c r="C22" s="388">
        <f>'5 - Solar PV Feasibility'!AS63</f>
        <v>0</v>
      </c>
      <c r="D22" s="388">
        <f>'5 - Solar PV Feasibility'!AT63</f>
        <v>0</v>
      </c>
      <c r="E22" s="388">
        <f>'5 - Solar PV Feasibility'!AU63</f>
        <v>0</v>
      </c>
      <c r="F22" s="388">
        <f>'5 - Solar PV Feasibility'!AV63</f>
        <v>0</v>
      </c>
      <c r="G22" s="388">
        <f>'5 - Solar PV Feasibility'!AW63</f>
        <v>0</v>
      </c>
      <c r="H22" s="388">
        <f>'5 - Solar PV Feasibility'!AX63</f>
        <v>0</v>
      </c>
      <c r="I22" s="388">
        <f>'5 - Solar PV Feasibility'!AY63</f>
        <v>0</v>
      </c>
      <c r="J22" s="388">
        <f>'5 - Solar PV Feasibility'!AZ63</f>
        <v>0</v>
      </c>
      <c r="K22" s="388">
        <f>'5 - Solar PV Feasibility'!BA63</f>
        <v>0</v>
      </c>
      <c r="L22" s="388">
        <f>'5 - Solar PV Feasibility'!BB63</f>
        <v>0</v>
      </c>
      <c r="M22" s="388">
        <f>'5 - Solar PV Feasibility'!BC63</f>
        <v>0</v>
      </c>
      <c r="N22" s="388">
        <f>'5 - Solar PV Feasibility'!BD63</f>
        <v>0</v>
      </c>
      <c r="O22" s="388">
        <f>'5 - Solar PV Feasibility'!BE63</f>
        <v>0</v>
      </c>
      <c r="P22" s="388">
        <f>'5 - Solar PV Feasibility'!BF63</f>
        <v>0</v>
      </c>
      <c r="Q22" s="390">
        <f>'5 - Solar PV Feasibility'!BG63</f>
        <v>0</v>
      </c>
      <c r="R22" s="401">
        <f>SUM(C9:R9)+SUM(C22:Q22)</f>
        <v>0</v>
      </c>
    </row>
    <row r="23" spans="2:34">
      <c r="B23" s="386" t="s">
        <v>365</v>
      </c>
      <c r="C23" s="388">
        <f>'5 - Solar PV Feasibility'!AS64</f>
        <v>0</v>
      </c>
      <c r="D23" s="388">
        <f>'5 - Solar PV Feasibility'!AT64</f>
        <v>0</v>
      </c>
      <c r="E23" s="388">
        <f>'5 - Solar PV Feasibility'!AU64</f>
        <v>0</v>
      </c>
      <c r="F23" s="388">
        <f>'5 - Solar PV Feasibility'!AV64</f>
        <v>0</v>
      </c>
      <c r="G23" s="388">
        <f>'5 - Solar PV Feasibility'!AW64</f>
        <v>0</v>
      </c>
      <c r="H23" s="388">
        <f>'5 - Solar PV Feasibility'!AX64</f>
        <v>0</v>
      </c>
      <c r="I23" s="388">
        <f>'5 - Solar PV Feasibility'!AY64</f>
        <v>0</v>
      </c>
      <c r="J23" s="388">
        <f>'5 - Solar PV Feasibility'!AZ64</f>
        <v>0</v>
      </c>
      <c r="K23" s="388">
        <f>'5 - Solar PV Feasibility'!BA64</f>
        <v>0</v>
      </c>
      <c r="L23" s="388">
        <f>'5 - Solar PV Feasibility'!BB64</f>
        <v>0</v>
      </c>
      <c r="M23" s="388">
        <f>'5 - Solar PV Feasibility'!BC64</f>
        <v>0</v>
      </c>
      <c r="N23" s="388">
        <f>'5 - Solar PV Feasibility'!BD64</f>
        <v>0</v>
      </c>
      <c r="O23" s="388">
        <f>'5 - Solar PV Feasibility'!BE64</f>
        <v>0</v>
      </c>
      <c r="P23" s="388">
        <f>'5 - Solar PV Feasibility'!BF64</f>
        <v>0</v>
      </c>
      <c r="Q23" s="390">
        <f>'5 - Solar PV Feasibility'!BG64</f>
        <v>0</v>
      </c>
      <c r="R23" s="401">
        <f>SUM(C10:R10)+SUM(C23:Q23)</f>
        <v>0</v>
      </c>
    </row>
    <row r="24" spans="2:34">
      <c r="B24" s="386" t="s">
        <v>366</v>
      </c>
      <c r="C24" s="388">
        <f>'5 - Solar PV Feasibility'!AS65</f>
        <v>0</v>
      </c>
      <c r="D24" s="388">
        <f>'5 - Solar PV Feasibility'!AT65</f>
        <v>0</v>
      </c>
      <c r="E24" s="388">
        <f>'5 - Solar PV Feasibility'!AU65</f>
        <v>0</v>
      </c>
      <c r="F24" s="388">
        <f>'5 - Solar PV Feasibility'!AV65</f>
        <v>0</v>
      </c>
      <c r="G24" s="388">
        <f>'5 - Solar PV Feasibility'!AW65</f>
        <v>0</v>
      </c>
      <c r="H24" s="388">
        <f>'5 - Solar PV Feasibility'!AX65</f>
        <v>0</v>
      </c>
      <c r="I24" s="388">
        <f>'5 - Solar PV Feasibility'!AY65</f>
        <v>0</v>
      </c>
      <c r="J24" s="388">
        <f>'5 - Solar PV Feasibility'!AZ65</f>
        <v>0</v>
      </c>
      <c r="K24" s="388">
        <f>'5 - Solar PV Feasibility'!BA65</f>
        <v>0</v>
      </c>
      <c r="L24" s="388">
        <f>'5 - Solar PV Feasibility'!BB65</f>
        <v>0</v>
      </c>
      <c r="M24" s="388">
        <f>'5 - Solar PV Feasibility'!BC65</f>
        <v>0</v>
      </c>
      <c r="N24" s="388">
        <f>'5 - Solar PV Feasibility'!BD65</f>
        <v>0</v>
      </c>
      <c r="O24" s="388">
        <f>'5 - Solar PV Feasibility'!BE65</f>
        <v>0</v>
      </c>
      <c r="P24" s="388">
        <f>'5 - Solar PV Feasibility'!BF65</f>
        <v>0</v>
      </c>
      <c r="Q24" s="390">
        <f>'5 - Solar PV Feasibility'!BG65</f>
        <v>0</v>
      </c>
      <c r="R24" s="401">
        <f>SUM(C11:R11)+SUM(C24:Q24)</f>
        <v>0</v>
      </c>
    </row>
    <row r="25" spans="2:34">
      <c r="B25" s="752"/>
      <c r="C25" s="753"/>
      <c r="D25" s="753"/>
      <c r="E25" s="753"/>
      <c r="F25" s="753"/>
      <c r="G25" s="753"/>
      <c r="H25" s="753"/>
      <c r="I25" s="753"/>
      <c r="J25" s="753"/>
      <c r="K25" s="753"/>
      <c r="L25" s="753"/>
      <c r="M25" s="753"/>
      <c r="N25" s="753"/>
      <c r="O25" s="753"/>
      <c r="P25" s="753"/>
      <c r="Q25" s="759"/>
      <c r="R25" s="403"/>
    </row>
    <row r="26" spans="2:34">
      <c r="B26" s="385" t="s">
        <v>368</v>
      </c>
      <c r="C26" s="388">
        <f>'5 - Solar PV Feasibility'!AS67</f>
        <v>0</v>
      </c>
      <c r="D26" s="388">
        <f>'5 - Solar PV Feasibility'!AT67</f>
        <v>0</v>
      </c>
      <c r="E26" s="388">
        <f>'5 - Solar PV Feasibility'!AU67</f>
        <v>0</v>
      </c>
      <c r="F26" s="388">
        <f>'5 - Solar PV Feasibility'!AV67</f>
        <v>0</v>
      </c>
      <c r="G26" s="388">
        <f>'5 - Solar PV Feasibility'!AW67</f>
        <v>0</v>
      </c>
      <c r="H26" s="388">
        <f>'5 - Solar PV Feasibility'!AX67</f>
        <v>0</v>
      </c>
      <c r="I26" s="388">
        <f>'5 - Solar PV Feasibility'!AY67</f>
        <v>0</v>
      </c>
      <c r="J26" s="388">
        <f>'5 - Solar PV Feasibility'!AZ67</f>
        <v>0</v>
      </c>
      <c r="K26" s="388">
        <f>'5 - Solar PV Feasibility'!BA67</f>
        <v>0</v>
      </c>
      <c r="L26" s="388">
        <f>'5 - Solar PV Feasibility'!BB67</f>
        <v>0</v>
      </c>
      <c r="M26" s="388">
        <f>'5 - Solar PV Feasibility'!BC67</f>
        <v>0</v>
      </c>
      <c r="N26" s="388">
        <f>'5 - Solar PV Feasibility'!BD67</f>
        <v>0</v>
      </c>
      <c r="O26" s="388">
        <f>'5 - Solar PV Feasibility'!BE67</f>
        <v>0</v>
      </c>
      <c r="P26" s="388">
        <f>'5 - Solar PV Feasibility'!BF67</f>
        <v>0</v>
      </c>
      <c r="Q26" s="390">
        <f>'5 - Solar PV Feasibility'!BG67</f>
        <v>0</v>
      </c>
      <c r="R26" s="401">
        <f>SUM(C13:R13)+SUM(C26:Q26)</f>
        <v>0</v>
      </c>
    </row>
    <row r="27" spans="2:34">
      <c r="B27" s="755"/>
      <c r="C27" s="756"/>
      <c r="D27" s="756"/>
      <c r="E27" s="756"/>
      <c r="F27" s="756"/>
      <c r="G27" s="756"/>
      <c r="H27" s="756"/>
      <c r="I27" s="756"/>
      <c r="J27" s="756"/>
      <c r="K27" s="756"/>
      <c r="L27" s="756"/>
      <c r="M27" s="756"/>
      <c r="N27" s="756"/>
      <c r="O27" s="756"/>
      <c r="P27" s="756"/>
      <c r="Q27" s="758"/>
      <c r="R27" s="402"/>
    </row>
    <row r="28" spans="2:34" ht="16.5" thickBot="1">
      <c r="B28" s="385" t="s">
        <v>363</v>
      </c>
      <c r="C28" s="388">
        <f>'5 - Solar PV Feasibility'!AS69</f>
        <v>0</v>
      </c>
      <c r="D28" s="388">
        <f>'5 - Solar PV Feasibility'!AT69</f>
        <v>0</v>
      </c>
      <c r="E28" s="388">
        <f>'5 - Solar PV Feasibility'!AU69</f>
        <v>0</v>
      </c>
      <c r="F28" s="388">
        <f>'5 - Solar PV Feasibility'!AV69</f>
        <v>0</v>
      </c>
      <c r="G28" s="388">
        <f>'5 - Solar PV Feasibility'!AW69</f>
        <v>0</v>
      </c>
      <c r="H28" s="388">
        <f>'5 - Solar PV Feasibility'!AX69</f>
        <v>0</v>
      </c>
      <c r="I28" s="388">
        <f>'5 - Solar PV Feasibility'!AY69</f>
        <v>0</v>
      </c>
      <c r="J28" s="388">
        <f>'5 - Solar PV Feasibility'!AZ69</f>
        <v>0</v>
      </c>
      <c r="K28" s="388">
        <f>'5 - Solar PV Feasibility'!BA69</f>
        <v>0</v>
      </c>
      <c r="L28" s="388">
        <f>'5 - Solar PV Feasibility'!BB69</f>
        <v>0</v>
      </c>
      <c r="M28" s="388">
        <f>'5 - Solar PV Feasibility'!BC69</f>
        <v>0</v>
      </c>
      <c r="N28" s="388">
        <f>'5 - Solar PV Feasibility'!BD69</f>
        <v>0</v>
      </c>
      <c r="O28" s="388">
        <f>'5 - Solar PV Feasibility'!BE69</f>
        <v>0</v>
      </c>
      <c r="P28" s="388">
        <f>'5 - Solar PV Feasibility'!BF69</f>
        <v>0</v>
      </c>
      <c r="Q28" s="390">
        <f>'5 - Solar PV Feasibility'!BG69</f>
        <v>0</v>
      </c>
      <c r="R28" s="404">
        <f>SUM(C15:R15)+SUM(C28:Q28)</f>
        <v>0</v>
      </c>
    </row>
    <row r="29" spans="2:34" ht="16.5" thickBot="1">
      <c r="B29" s="391" t="s">
        <v>372</v>
      </c>
      <c r="C29" s="392">
        <f t="shared" ref="C29:Q29" si="2">C20+C22+C23+C24+C26+C28</f>
        <v>0</v>
      </c>
      <c r="D29" s="392">
        <f t="shared" si="2"/>
        <v>0</v>
      </c>
      <c r="E29" s="392">
        <f t="shared" si="2"/>
        <v>0</v>
      </c>
      <c r="F29" s="392">
        <f t="shared" si="2"/>
        <v>0</v>
      </c>
      <c r="G29" s="392">
        <f t="shared" si="2"/>
        <v>0</v>
      </c>
      <c r="H29" s="392">
        <f t="shared" si="2"/>
        <v>0</v>
      </c>
      <c r="I29" s="392">
        <f t="shared" si="2"/>
        <v>0</v>
      </c>
      <c r="J29" s="392">
        <f t="shared" si="2"/>
        <v>0</v>
      </c>
      <c r="K29" s="392">
        <f t="shared" si="2"/>
        <v>0</v>
      </c>
      <c r="L29" s="392">
        <f t="shared" si="2"/>
        <v>0</v>
      </c>
      <c r="M29" s="392">
        <f t="shared" si="2"/>
        <v>0</v>
      </c>
      <c r="N29" s="392">
        <f t="shared" si="2"/>
        <v>0</v>
      </c>
      <c r="O29" s="392">
        <f t="shared" si="2"/>
        <v>0</v>
      </c>
      <c r="P29" s="392">
        <f t="shared" si="2"/>
        <v>0</v>
      </c>
      <c r="Q29" s="392">
        <f t="shared" si="2"/>
        <v>0</v>
      </c>
      <c r="R29" s="405">
        <f>SUM(C16:R16)+SUM(C29:Q29)</f>
        <v>0</v>
      </c>
    </row>
    <row r="30" spans="2:34" ht="16.5" thickBot="1">
      <c r="B30" s="391" t="s">
        <v>373</v>
      </c>
      <c r="C30" s="392">
        <f>C28</f>
        <v>0</v>
      </c>
      <c r="D30" s="392">
        <f t="shared" ref="D30:Q30" si="3">D28</f>
        <v>0</v>
      </c>
      <c r="E30" s="392">
        <f t="shared" si="3"/>
        <v>0</v>
      </c>
      <c r="F30" s="392">
        <f t="shared" si="3"/>
        <v>0</v>
      </c>
      <c r="G30" s="392">
        <f t="shared" si="3"/>
        <v>0</v>
      </c>
      <c r="H30" s="392">
        <f t="shared" si="3"/>
        <v>0</v>
      </c>
      <c r="I30" s="392">
        <f t="shared" si="3"/>
        <v>0</v>
      </c>
      <c r="J30" s="392">
        <f t="shared" si="3"/>
        <v>0</v>
      </c>
      <c r="K30" s="392">
        <f t="shared" si="3"/>
        <v>0</v>
      </c>
      <c r="L30" s="392">
        <f t="shared" si="3"/>
        <v>0</v>
      </c>
      <c r="M30" s="392">
        <f t="shared" si="3"/>
        <v>0</v>
      </c>
      <c r="N30" s="392">
        <f t="shared" si="3"/>
        <v>0</v>
      </c>
      <c r="O30" s="392">
        <f t="shared" si="3"/>
        <v>0</v>
      </c>
      <c r="P30" s="392">
        <f t="shared" si="3"/>
        <v>0</v>
      </c>
      <c r="Q30" s="392">
        <f t="shared" si="3"/>
        <v>0</v>
      </c>
      <c r="R30" s="405">
        <f>SUM(C17:R17)+SUM(C30:Q30)</f>
        <v>0</v>
      </c>
    </row>
    <row r="31" spans="2:34">
      <c r="B31" s="72"/>
      <c r="C31" s="372"/>
      <c r="D31" s="372"/>
      <c r="E31" s="372"/>
      <c r="F31" s="372"/>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2"/>
      <c r="AG31" s="372"/>
      <c r="AH31" s="372"/>
    </row>
    <row r="32" spans="2:34">
      <c r="B32" s="72"/>
      <c r="C32" s="373"/>
      <c r="D32" s="373"/>
      <c r="E32" s="373"/>
      <c r="F32" s="373"/>
      <c r="G32" s="373"/>
      <c r="H32" s="373"/>
      <c r="I32" s="373"/>
      <c r="J32" s="373"/>
      <c r="K32" s="373"/>
      <c r="L32" s="373"/>
      <c r="M32" s="373"/>
      <c r="N32" s="373"/>
      <c r="O32" s="373"/>
      <c r="P32" s="373"/>
      <c r="Q32" s="373"/>
      <c r="R32" s="373"/>
      <c r="S32" s="373"/>
      <c r="T32" s="373"/>
      <c r="U32" s="373"/>
      <c r="V32" s="373"/>
      <c r="W32" s="373"/>
      <c r="X32" s="373"/>
      <c r="Y32" s="373"/>
      <c r="Z32" s="373"/>
      <c r="AA32" s="373"/>
      <c r="AB32" s="373"/>
      <c r="AC32" s="373"/>
      <c r="AD32" s="373"/>
      <c r="AE32" s="373"/>
      <c r="AF32" s="373"/>
      <c r="AG32" s="373"/>
      <c r="AH32" s="372"/>
    </row>
    <row r="33" spans="2:34">
      <c r="B33" s="72"/>
      <c r="C33" s="372"/>
      <c r="D33" s="372"/>
      <c r="E33" s="372"/>
      <c r="F33" s="372"/>
      <c r="G33" s="372"/>
      <c r="H33" s="372"/>
      <c r="I33" s="372"/>
      <c r="J33" s="372"/>
      <c r="K33" s="372"/>
      <c r="L33" s="372"/>
      <c r="M33" s="372"/>
      <c r="N33" s="372"/>
      <c r="O33" s="372"/>
      <c r="P33" s="372"/>
      <c r="Q33" s="372"/>
      <c r="R33" s="372"/>
      <c r="S33" s="372"/>
      <c r="T33" s="372"/>
      <c r="U33" s="372"/>
      <c r="V33" s="372"/>
      <c r="W33" s="372"/>
      <c r="X33" s="372"/>
      <c r="Y33" s="372"/>
      <c r="Z33" s="372"/>
      <c r="AA33" s="372"/>
      <c r="AB33" s="372"/>
      <c r="AC33" s="372"/>
      <c r="AD33" s="372"/>
      <c r="AE33" s="372"/>
      <c r="AF33" s="372"/>
      <c r="AG33" s="372"/>
      <c r="AH33" s="372"/>
    </row>
    <row r="34" spans="2:34">
      <c r="B34" s="72"/>
      <c r="C34" s="372"/>
      <c r="D34" s="372"/>
      <c r="E34" s="372"/>
      <c r="F34" s="372"/>
      <c r="G34" s="372"/>
      <c r="H34" s="372"/>
      <c r="I34" s="372"/>
      <c r="J34" s="372"/>
      <c r="K34" s="372"/>
      <c r="L34" s="372"/>
      <c r="M34" s="372"/>
      <c r="N34" s="372"/>
      <c r="O34" s="372"/>
      <c r="P34" s="372"/>
      <c r="Q34" s="372"/>
      <c r="R34" s="372"/>
      <c r="S34" s="372"/>
      <c r="T34" s="372"/>
      <c r="U34" s="372"/>
      <c r="V34" s="372"/>
      <c r="W34" s="372"/>
      <c r="X34" s="372"/>
      <c r="Y34" s="372"/>
      <c r="Z34" s="372"/>
      <c r="AA34" s="372"/>
      <c r="AB34" s="372"/>
      <c r="AC34" s="372"/>
      <c r="AD34" s="372"/>
      <c r="AE34" s="372"/>
      <c r="AF34" s="372"/>
      <c r="AG34" s="372"/>
      <c r="AH34" s="372"/>
    </row>
    <row r="35" spans="2:34">
      <c r="B35" s="72"/>
      <c r="C35" s="372"/>
      <c r="D35" s="372"/>
      <c r="E35" s="372"/>
      <c r="F35" s="372"/>
      <c r="G35" s="372"/>
      <c r="H35" s="372"/>
      <c r="I35" s="372"/>
      <c r="J35" s="372"/>
      <c r="K35" s="372"/>
      <c r="L35" s="372"/>
      <c r="M35" s="372"/>
      <c r="N35" s="372"/>
      <c r="O35" s="372"/>
      <c r="P35" s="372"/>
      <c r="Q35" s="372"/>
      <c r="R35" s="372"/>
      <c r="S35" s="372"/>
      <c r="T35" s="372"/>
      <c r="U35" s="372"/>
      <c r="V35" s="372"/>
      <c r="W35" s="372"/>
      <c r="X35" s="372"/>
      <c r="Y35" s="372"/>
      <c r="Z35" s="372"/>
      <c r="AA35" s="372"/>
      <c r="AB35" s="372"/>
      <c r="AC35" s="372"/>
      <c r="AD35" s="372"/>
      <c r="AE35" s="372"/>
      <c r="AF35" s="372"/>
      <c r="AG35" s="372"/>
      <c r="AH35" s="372"/>
    </row>
    <row r="36" spans="2:34">
      <c r="B36" s="374"/>
      <c r="C36" s="373"/>
      <c r="D36" s="373"/>
      <c r="E36" s="373"/>
      <c r="F36" s="373"/>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3"/>
      <c r="AH36" s="372"/>
    </row>
    <row r="37" spans="2:34">
      <c r="B37" s="72"/>
      <c r="C37" s="372"/>
      <c r="D37" s="372"/>
      <c r="E37" s="372"/>
      <c r="F37" s="372"/>
      <c r="G37" s="372"/>
      <c r="H37" s="372"/>
      <c r="I37" s="372"/>
      <c r="J37" s="372"/>
      <c r="K37" s="372"/>
      <c r="L37" s="372"/>
      <c r="M37" s="372"/>
      <c r="N37" s="372"/>
      <c r="O37" s="372"/>
      <c r="P37" s="372"/>
      <c r="Q37" s="372"/>
      <c r="R37" s="372"/>
      <c r="S37" s="372"/>
      <c r="T37" s="372"/>
      <c r="U37" s="372"/>
      <c r="V37" s="372"/>
      <c r="W37" s="372"/>
      <c r="X37" s="372"/>
      <c r="Y37" s="372"/>
      <c r="Z37" s="372"/>
      <c r="AA37" s="372"/>
      <c r="AB37" s="372"/>
      <c r="AC37" s="372"/>
      <c r="AD37" s="372"/>
      <c r="AE37" s="372"/>
      <c r="AF37" s="372"/>
      <c r="AG37" s="372"/>
      <c r="AH37" s="372"/>
    </row>
    <row r="38" spans="2:34">
      <c r="B38" s="72"/>
      <c r="C38" s="373"/>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2"/>
    </row>
    <row r="39" spans="2:34">
      <c r="B39" s="72"/>
      <c r="C39" s="372"/>
      <c r="D39" s="372"/>
      <c r="E39" s="372"/>
      <c r="F39" s="372"/>
      <c r="G39" s="372"/>
      <c r="H39" s="372"/>
      <c r="I39" s="372"/>
      <c r="J39" s="372"/>
      <c r="K39" s="372"/>
      <c r="L39" s="372"/>
      <c r="M39" s="372"/>
      <c r="N39" s="372"/>
      <c r="O39" s="372"/>
      <c r="P39" s="372"/>
      <c r="Q39" s="372"/>
      <c r="R39" s="372"/>
      <c r="S39" s="372"/>
      <c r="T39" s="372"/>
      <c r="U39" s="372"/>
      <c r="V39" s="372"/>
      <c r="W39" s="372"/>
      <c r="X39" s="372"/>
      <c r="Y39" s="372"/>
      <c r="Z39" s="372"/>
      <c r="AA39" s="372"/>
      <c r="AB39" s="372"/>
      <c r="AC39" s="372"/>
      <c r="AD39" s="372"/>
      <c r="AE39" s="372"/>
      <c r="AF39" s="372"/>
      <c r="AG39" s="372"/>
      <c r="AH39" s="372"/>
    </row>
    <row r="40" spans="2:34">
      <c r="B40" s="72"/>
      <c r="C40" s="372"/>
      <c r="D40" s="372"/>
      <c r="E40" s="372"/>
      <c r="F40" s="372"/>
      <c r="G40" s="372"/>
      <c r="H40" s="372"/>
      <c r="I40" s="372"/>
      <c r="J40" s="372"/>
      <c r="K40" s="372"/>
      <c r="L40" s="372"/>
      <c r="M40" s="372"/>
      <c r="N40" s="372"/>
      <c r="O40" s="372"/>
      <c r="P40" s="372"/>
      <c r="Q40" s="372"/>
      <c r="R40" s="372"/>
      <c r="S40" s="372"/>
      <c r="T40" s="372"/>
      <c r="U40" s="372"/>
      <c r="V40" s="372"/>
      <c r="W40" s="372"/>
      <c r="X40" s="372"/>
      <c r="Y40" s="372"/>
      <c r="Z40" s="372"/>
      <c r="AA40" s="372"/>
      <c r="AB40" s="372"/>
      <c r="AC40" s="372"/>
      <c r="AD40" s="372"/>
      <c r="AE40" s="372"/>
      <c r="AF40" s="372"/>
      <c r="AG40" s="372"/>
      <c r="AH40" s="372"/>
    </row>
    <row r="41" spans="2:34">
      <c r="B41" s="72"/>
      <c r="C41" s="372"/>
      <c r="D41" s="372"/>
      <c r="E41" s="372"/>
      <c r="F41" s="372"/>
      <c r="G41" s="372"/>
      <c r="H41" s="372"/>
      <c r="I41" s="372"/>
      <c r="J41" s="372"/>
      <c r="K41" s="372"/>
      <c r="L41" s="372"/>
      <c r="M41" s="372"/>
      <c r="N41" s="372"/>
      <c r="O41" s="372"/>
      <c r="P41" s="372"/>
      <c r="Q41" s="372"/>
      <c r="R41" s="372"/>
      <c r="S41" s="372"/>
      <c r="T41" s="372"/>
      <c r="U41" s="372"/>
      <c r="V41" s="372"/>
      <c r="W41" s="372"/>
      <c r="X41" s="372"/>
      <c r="Y41" s="372"/>
      <c r="Z41" s="372"/>
      <c r="AA41" s="372"/>
      <c r="AB41" s="372"/>
      <c r="AC41" s="372"/>
      <c r="AD41" s="372"/>
      <c r="AE41" s="372"/>
      <c r="AF41" s="372"/>
      <c r="AG41" s="372"/>
      <c r="AH41" s="372"/>
    </row>
    <row r="42" spans="2:34">
      <c r="B42" s="72"/>
      <c r="C42" s="372"/>
      <c r="D42" s="372"/>
      <c r="E42" s="372"/>
      <c r="F42" s="372"/>
      <c r="G42" s="372"/>
      <c r="H42" s="372"/>
      <c r="I42" s="372"/>
      <c r="J42" s="372"/>
      <c r="K42" s="372"/>
      <c r="L42" s="372"/>
      <c r="M42" s="372"/>
      <c r="N42" s="372"/>
      <c r="O42" s="372"/>
      <c r="P42" s="372"/>
      <c r="Q42" s="372"/>
      <c r="R42" s="372"/>
      <c r="S42" s="372"/>
      <c r="T42" s="372"/>
      <c r="U42" s="372"/>
      <c r="V42" s="372"/>
      <c r="W42" s="372"/>
      <c r="X42" s="372"/>
      <c r="Y42" s="372"/>
      <c r="Z42" s="372"/>
      <c r="AA42" s="372"/>
      <c r="AB42" s="372"/>
      <c r="AC42" s="372"/>
      <c r="AD42" s="372"/>
      <c r="AE42" s="372"/>
      <c r="AF42" s="372"/>
      <c r="AG42" s="372"/>
      <c r="AH42" s="372"/>
    </row>
    <row r="43" spans="2:34">
      <c r="B43" s="72"/>
      <c r="C43" s="372"/>
      <c r="D43" s="372"/>
      <c r="E43" s="372"/>
      <c r="F43" s="372"/>
      <c r="G43" s="372"/>
      <c r="H43" s="372"/>
      <c r="I43" s="372"/>
      <c r="J43" s="372"/>
      <c r="K43" s="372"/>
      <c r="L43" s="372"/>
      <c r="M43" s="372"/>
      <c r="N43" s="372"/>
      <c r="O43" s="372"/>
      <c r="P43" s="372"/>
      <c r="Q43" s="372"/>
      <c r="R43" s="372"/>
      <c r="S43" s="372"/>
      <c r="T43" s="372"/>
      <c r="U43" s="372"/>
      <c r="V43" s="372"/>
      <c r="W43" s="372"/>
      <c r="X43" s="372"/>
      <c r="Y43" s="372"/>
      <c r="Z43" s="372"/>
      <c r="AA43" s="372"/>
      <c r="AB43" s="372"/>
      <c r="AC43" s="372"/>
      <c r="AD43" s="372"/>
      <c r="AE43" s="372"/>
      <c r="AF43" s="372"/>
      <c r="AG43" s="372"/>
      <c r="AH43" s="372"/>
    </row>
    <row r="44" spans="2:34">
      <c r="B44" s="72"/>
      <c r="C44" s="372"/>
      <c r="D44" s="372"/>
      <c r="E44" s="372"/>
      <c r="F44" s="372"/>
      <c r="G44" s="372"/>
      <c r="H44" s="372"/>
      <c r="I44" s="372"/>
      <c r="J44" s="372"/>
      <c r="K44" s="372"/>
      <c r="L44" s="372"/>
      <c r="M44" s="372"/>
      <c r="N44" s="372"/>
      <c r="O44" s="372"/>
      <c r="P44" s="372"/>
      <c r="Q44" s="372"/>
      <c r="R44" s="372"/>
      <c r="S44" s="372"/>
      <c r="T44" s="372"/>
      <c r="U44" s="372"/>
      <c r="V44" s="372"/>
      <c r="W44" s="372"/>
      <c r="X44" s="372"/>
      <c r="Y44" s="372"/>
      <c r="Z44" s="372"/>
      <c r="AA44" s="372"/>
      <c r="AB44" s="372"/>
      <c r="AC44" s="372"/>
      <c r="AD44" s="372"/>
      <c r="AE44" s="372"/>
      <c r="AF44" s="372"/>
      <c r="AG44" s="372"/>
      <c r="AH44" s="372"/>
    </row>
    <row r="45" spans="2:34">
      <c r="B45" s="72"/>
      <c r="C45" s="372"/>
      <c r="D45" s="372"/>
      <c r="E45" s="372"/>
      <c r="F45" s="372"/>
      <c r="G45" s="372"/>
      <c r="H45" s="372"/>
      <c r="I45" s="372"/>
      <c r="J45" s="372"/>
      <c r="K45" s="372"/>
      <c r="L45" s="372"/>
      <c r="M45" s="372"/>
      <c r="N45" s="372"/>
      <c r="O45" s="372"/>
      <c r="P45" s="372"/>
      <c r="Q45" s="372"/>
      <c r="R45" s="372"/>
      <c r="S45" s="372"/>
      <c r="T45" s="372"/>
      <c r="U45" s="372"/>
      <c r="V45" s="372"/>
      <c r="W45" s="372"/>
      <c r="X45" s="372"/>
      <c r="Y45" s="372"/>
      <c r="Z45" s="372"/>
      <c r="AA45" s="372"/>
      <c r="AB45" s="372"/>
      <c r="AC45" s="372"/>
      <c r="AD45" s="372"/>
      <c r="AE45" s="372"/>
      <c r="AF45" s="372"/>
      <c r="AG45" s="372"/>
      <c r="AH45" s="372"/>
    </row>
    <row r="46" spans="2:34">
      <c r="B46" s="72"/>
      <c r="C46" s="372"/>
      <c r="D46" s="372"/>
      <c r="E46" s="372"/>
      <c r="F46" s="372"/>
      <c r="G46" s="372"/>
      <c r="H46" s="372"/>
      <c r="I46" s="372"/>
      <c r="J46" s="372"/>
      <c r="K46" s="372"/>
      <c r="L46" s="372"/>
      <c r="M46" s="372"/>
      <c r="N46" s="372"/>
      <c r="O46" s="372"/>
      <c r="P46" s="372"/>
      <c r="Q46" s="372"/>
      <c r="R46" s="372"/>
      <c r="S46" s="372"/>
      <c r="T46" s="372"/>
      <c r="U46" s="372"/>
      <c r="V46" s="372"/>
      <c r="W46" s="372"/>
      <c r="X46" s="372"/>
      <c r="Y46" s="372"/>
      <c r="Z46" s="372"/>
      <c r="AA46" s="372"/>
      <c r="AB46" s="372"/>
      <c r="AC46" s="372"/>
      <c r="AD46" s="372"/>
      <c r="AE46" s="372"/>
      <c r="AF46" s="372"/>
      <c r="AG46" s="372"/>
      <c r="AH46" s="372"/>
    </row>
    <row r="47" spans="2:34">
      <c r="B47" s="72"/>
      <c r="C47" s="372"/>
      <c r="D47" s="372"/>
      <c r="E47" s="372"/>
      <c r="F47" s="372"/>
      <c r="G47" s="372"/>
      <c r="H47" s="372"/>
      <c r="I47" s="372"/>
      <c r="J47" s="372"/>
      <c r="K47" s="372"/>
      <c r="L47" s="372"/>
      <c r="M47" s="372"/>
      <c r="N47" s="372"/>
      <c r="O47" s="372"/>
      <c r="P47" s="372"/>
      <c r="Q47" s="372"/>
      <c r="R47" s="372"/>
      <c r="S47" s="372"/>
      <c r="T47" s="372"/>
      <c r="U47" s="372"/>
      <c r="V47" s="372"/>
      <c r="W47" s="372"/>
      <c r="X47" s="372"/>
      <c r="Y47" s="372"/>
      <c r="Z47" s="372"/>
      <c r="AA47" s="372"/>
      <c r="AB47" s="372"/>
      <c r="AC47" s="372"/>
      <c r="AD47" s="372"/>
      <c r="AE47" s="372"/>
      <c r="AF47" s="372"/>
      <c r="AG47" s="372"/>
      <c r="AH47" s="372"/>
    </row>
    <row r="48" spans="2:34">
      <c r="B48" s="72"/>
      <c r="C48" s="372"/>
      <c r="D48" s="372"/>
      <c r="E48" s="372"/>
      <c r="F48" s="372"/>
      <c r="G48" s="372"/>
      <c r="H48" s="372"/>
      <c r="I48" s="372"/>
      <c r="J48" s="372"/>
      <c r="K48" s="372"/>
      <c r="L48" s="372"/>
      <c r="M48" s="372"/>
      <c r="N48" s="372"/>
      <c r="O48" s="372"/>
      <c r="P48" s="372"/>
      <c r="Q48" s="372"/>
      <c r="R48" s="372"/>
      <c r="S48" s="372"/>
      <c r="T48" s="372"/>
      <c r="U48" s="372"/>
      <c r="V48" s="372"/>
      <c r="W48" s="372"/>
      <c r="X48" s="372"/>
      <c r="Y48" s="372"/>
      <c r="Z48" s="372"/>
      <c r="AA48" s="372"/>
      <c r="AB48" s="372"/>
      <c r="AC48" s="372"/>
      <c r="AD48" s="372"/>
      <c r="AE48" s="372"/>
      <c r="AF48" s="372"/>
      <c r="AG48" s="372"/>
      <c r="AH48" s="372"/>
    </row>
    <row r="49" spans="2:34">
      <c r="B49" s="72"/>
      <c r="C49" s="372"/>
      <c r="D49" s="372"/>
      <c r="E49" s="372"/>
      <c r="F49" s="372"/>
      <c r="G49" s="372"/>
      <c r="H49" s="372"/>
      <c r="I49" s="372"/>
      <c r="J49" s="372"/>
      <c r="K49" s="372"/>
      <c r="L49" s="372"/>
      <c r="M49" s="372"/>
      <c r="N49" s="372"/>
      <c r="O49" s="372"/>
      <c r="P49" s="372"/>
      <c r="Q49" s="372"/>
      <c r="R49" s="372"/>
      <c r="S49" s="372"/>
      <c r="T49" s="372"/>
      <c r="U49" s="372"/>
      <c r="V49" s="372"/>
      <c r="W49" s="372"/>
      <c r="X49" s="372"/>
      <c r="Y49" s="372"/>
      <c r="Z49" s="372"/>
      <c r="AA49" s="372"/>
      <c r="AB49" s="372"/>
      <c r="AC49" s="372"/>
      <c r="AD49" s="372"/>
      <c r="AE49" s="372"/>
      <c r="AF49" s="372"/>
      <c r="AG49" s="372"/>
      <c r="AH49" s="372"/>
    </row>
    <row r="50" spans="2:34">
      <c r="B50" s="72"/>
      <c r="C50" s="372"/>
      <c r="D50" s="372"/>
      <c r="E50" s="372"/>
      <c r="F50" s="372"/>
      <c r="G50" s="372"/>
      <c r="H50" s="372"/>
      <c r="I50" s="372"/>
      <c r="J50" s="372"/>
      <c r="K50" s="372"/>
      <c r="L50" s="372"/>
      <c r="M50" s="372"/>
      <c r="N50" s="372"/>
      <c r="O50" s="372"/>
      <c r="P50" s="372"/>
      <c r="Q50" s="372"/>
      <c r="R50" s="372"/>
      <c r="S50" s="372"/>
      <c r="T50" s="372"/>
      <c r="U50" s="372"/>
      <c r="V50" s="372"/>
      <c r="W50" s="372"/>
      <c r="X50" s="372"/>
      <c r="Y50" s="372"/>
      <c r="Z50" s="372"/>
      <c r="AA50" s="372"/>
      <c r="AB50" s="372"/>
      <c r="AC50" s="372"/>
      <c r="AD50" s="372"/>
      <c r="AE50" s="372"/>
      <c r="AF50" s="372"/>
      <c r="AG50" s="372"/>
      <c r="AH50" s="372"/>
    </row>
    <row r="51" spans="2:34">
      <c r="B51" s="72"/>
      <c r="C51" s="373"/>
      <c r="D51" s="373"/>
      <c r="E51" s="373"/>
      <c r="F51" s="373"/>
      <c r="G51" s="373"/>
      <c r="H51" s="373"/>
      <c r="I51" s="373"/>
      <c r="J51" s="373"/>
      <c r="K51" s="373"/>
      <c r="L51" s="373"/>
      <c r="M51" s="373"/>
      <c r="N51" s="373"/>
      <c r="O51" s="373"/>
      <c r="P51" s="373"/>
      <c r="Q51" s="373"/>
      <c r="R51" s="373"/>
      <c r="S51" s="373"/>
      <c r="T51" s="373"/>
      <c r="U51" s="373"/>
      <c r="V51" s="373"/>
      <c r="W51" s="373"/>
      <c r="X51" s="373"/>
      <c r="Y51" s="373"/>
      <c r="Z51" s="373"/>
      <c r="AA51" s="373"/>
      <c r="AB51" s="373"/>
      <c r="AC51" s="373"/>
      <c r="AD51" s="373"/>
      <c r="AE51" s="373"/>
      <c r="AF51" s="373"/>
      <c r="AG51" s="373"/>
      <c r="AH51" s="372"/>
    </row>
    <row r="52" spans="2:34">
      <c r="B52" s="72"/>
      <c r="C52" s="372"/>
      <c r="D52" s="372"/>
      <c r="E52" s="372"/>
      <c r="F52" s="372"/>
      <c r="G52" s="372"/>
      <c r="H52" s="372"/>
      <c r="I52" s="372"/>
      <c r="J52" s="372"/>
      <c r="K52" s="372"/>
      <c r="L52" s="372"/>
      <c r="M52" s="372"/>
      <c r="N52" s="372"/>
      <c r="O52" s="372"/>
      <c r="P52" s="372"/>
      <c r="Q52" s="372"/>
      <c r="R52" s="372"/>
      <c r="S52" s="372"/>
      <c r="T52" s="372"/>
      <c r="U52" s="372"/>
      <c r="V52" s="372"/>
      <c r="W52" s="372"/>
      <c r="X52" s="372"/>
      <c r="Y52" s="372"/>
      <c r="Z52" s="372"/>
      <c r="AA52" s="372"/>
      <c r="AB52" s="372"/>
      <c r="AC52" s="372"/>
      <c r="AD52" s="372"/>
      <c r="AE52" s="372"/>
      <c r="AF52" s="372"/>
      <c r="AG52" s="372"/>
      <c r="AH52" s="372"/>
    </row>
    <row r="53" spans="2:34">
      <c r="B53" s="72"/>
      <c r="C53" s="372"/>
      <c r="D53" s="372"/>
      <c r="E53" s="372"/>
      <c r="F53" s="372"/>
      <c r="G53" s="372"/>
      <c r="H53" s="372"/>
      <c r="I53" s="372"/>
      <c r="J53" s="372"/>
      <c r="K53" s="372"/>
      <c r="L53" s="372"/>
      <c r="M53" s="372"/>
      <c r="N53" s="372"/>
      <c r="O53" s="372"/>
      <c r="P53" s="372"/>
      <c r="Q53" s="372"/>
      <c r="R53" s="372"/>
      <c r="S53" s="372"/>
      <c r="T53" s="372"/>
      <c r="U53" s="372"/>
      <c r="V53" s="372"/>
      <c r="W53" s="372"/>
      <c r="X53" s="372"/>
      <c r="Y53" s="372"/>
      <c r="Z53" s="372"/>
      <c r="AA53" s="372"/>
      <c r="AB53" s="372"/>
      <c r="AC53" s="372"/>
      <c r="AD53" s="372"/>
      <c r="AE53" s="372"/>
      <c r="AF53" s="372"/>
      <c r="AG53" s="372"/>
      <c r="AH53" s="372"/>
    </row>
    <row r="54" spans="2:34">
      <c r="B54" s="72"/>
      <c r="C54" s="372"/>
      <c r="D54" s="372"/>
      <c r="E54" s="372"/>
      <c r="F54" s="372"/>
      <c r="G54" s="372"/>
      <c r="H54" s="372"/>
      <c r="I54" s="372"/>
      <c r="J54" s="372"/>
      <c r="K54" s="372"/>
      <c r="L54" s="372"/>
      <c r="M54" s="372"/>
      <c r="N54" s="372"/>
      <c r="O54" s="372"/>
      <c r="P54" s="372"/>
      <c r="Q54" s="372"/>
      <c r="R54" s="372"/>
      <c r="S54" s="372"/>
      <c r="T54" s="372"/>
      <c r="U54" s="372"/>
      <c r="V54" s="372"/>
      <c r="W54" s="372"/>
      <c r="X54" s="372"/>
      <c r="Y54" s="372"/>
      <c r="Z54" s="372"/>
      <c r="AA54" s="372"/>
      <c r="AB54" s="372"/>
      <c r="AC54" s="372"/>
      <c r="AD54" s="372"/>
      <c r="AE54" s="372"/>
      <c r="AF54" s="372"/>
      <c r="AG54" s="372"/>
      <c r="AH54" s="372"/>
    </row>
    <row r="55" spans="2:34">
      <c r="B55" s="375"/>
      <c r="C55" s="375"/>
      <c r="D55" s="375"/>
      <c r="E55" s="375"/>
      <c r="F55" s="375"/>
      <c r="G55" s="375"/>
      <c r="H55" s="375"/>
      <c r="I55" s="375"/>
      <c r="J55" s="375"/>
      <c r="K55" s="375"/>
      <c r="L55" s="375"/>
      <c r="M55" s="375"/>
      <c r="N55" s="375"/>
      <c r="O55" s="375"/>
      <c r="P55" s="375"/>
      <c r="Q55" s="375"/>
      <c r="R55" s="375"/>
      <c r="S55" s="375"/>
      <c r="T55" s="375"/>
      <c r="U55" s="375"/>
      <c r="V55" s="375"/>
      <c r="W55" s="375"/>
      <c r="X55" s="375"/>
      <c r="Y55" s="375"/>
      <c r="Z55" s="375"/>
      <c r="AA55" s="375"/>
      <c r="AB55" s="375"/>
      <c r="AC55" s="375"/>
      <c r="AD55" s="375"/>
      <c r="AE55" s="375"/>
      <c r="AF55" s="375"/>
      <c r="AG55" s="375"/>
      <c r="AH55" s="375"/>
    </row>
    <row r="56" spans="2:34">
      <c r="B56" s="72"/>
      <c r="C56" s="376"/>
      <c r="D56" s="376"/>
      <c r="E56" s="376"/>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c r="AD56" s="376"/>
      <c r="AE56" s="376"/>
      <c r="AF56" s="376"/>
      <c r="AG56" s="376"/>
      <c r="AH56" s="377"/>
    </row>
    <row r="57" spans="2:34">
      <c r="B57" s="72"/>
      <c r="C57" s="376"/>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c r="AD57" s="376"/>
      <c r="AE57" s="376"/>
      <c r="AF57" s="376"/>
      <c r="AG57" s="376"/>
      <c r="AH57" s="378"/>
    </row>
    <row r="58" spans="2:34">
      <c r="B58" s="68"/>
      <c r="C58" s="68"/>
      <c r="D58" s="68"/>
      <c r="E58" s="68"/>
      <c r="F58" s="68"/>
      <c r="G58" s="68"/>
      <c r="H58" s="68"/>
      <c r="I58" s="68"/>
      <c r="J58" s="68"/>
      <c r="K58" s="68"/>
      <c r="L58" s="68"/>
      <c r="M58" s="68"/>
      <c r="N58" s="68"/>
      <c r="O58" s="68"/>
      <c r="P58" s="68"/>
      <c r="Q58" s="68"/>
      <c r="R58" s="68"/>
      <c r="S58" s="68"/>
      <c r="T58" s="68"/>
      <c r="U58" s="68"/>
      <c r="V58" s="68"/>
      <c r="W58" s="68"/>
      <c r="X58" s="68"/>
      <c r="Y58" s="68"/>
      <c r="Z58" s="68"/>
      <c r="AA58" s="68"/>
      <c r="AB58" s="68"/>
      <c r="AC58" s="68"/>
      <c r="AD58" s="68"/>
      <c r="AE58" s="68"/>
      <c r="AF58" s="68"/>
      <c r="AG58" s="68"/>
      <c r="AH58" s="379"/>
    </row>
    <row r="59" spans="2:34">
      <c r="B59" s="68"/>
      <c r="C59" s="68"/>
      <c r="D59" s="68"/>
      <c r="E59" s="68"/>
      <c r="F59" s="68"/>
      <c r="G59" s="68"/>
      <c r="H59" s="68"/>
      <c r="I59" s="68"/>
      <c r="J59" s="68"/>
      <c r="K59" s="68"/>
      <c r="L59" s="68"/>
      <c r="M59" s="68"/>
      <c r="N59" s="68"/>
      <c r="O59" s="68"/>
      <c r="P59" s="68"/>
      <c r="Q59" s="68"/>
      <c r="R59" s="68"/>
      <c r="S59" s="68"/>
      <c r="T59" s="68"/>
      <c r="U59" s="68"/>
      <c r="V59" s="68"/>
      <c r="W59" s="68"/>
      <c r="X59" s="68"/>
      <c r="Y59" s="68"/>
      <c r="Z59" s="68"/>
      <c r="AA59" s="68"/>
      <c r="AB59" s="68"/>
      <c r="AC59" s="68"/>
      <c r="AD59" s="68"/>
      <c r="AE59" s="68"/>
      <c r="AF59" s="68"/>
      <c r="AG59" s="68"/>
      <c r="AH59" s="70"/>
    </row>
    <row r="60" spans="2:34">
      <c r="B60" s="68"/>
      <c r="C60" s="68"/>
      <c r="D60" s="68"/>
      <c r="E60" s="68"/>
      <c r="F60" s="68"/>
      <c r="G60" s="68"/>
      <c r="H60" s="68"/>
      <c r="I60" s="68"/>
      <c r="J60" s="68"/>
      <c r="K60" s="68"/>
      <c r="L60" s="68"/>
      <c r="M60" s="68"/>
      <c r="N60" s="68"/>
      <c r="O60" s="68"/>
      <c r="P60" s="68"/>
      <c r="Q60" s="68"/>
      <c r="R60" s="68"/>
      <c r="S60" s="68"/>
      <c r="T60" s="68"/>
      <c r="U60" s="68"/>
      <c r="V60" s="68"/>
      <c r="W60" s="68"/>
      <c r="X60" s="68"/>
      <c r="Y60" s="68"/>
      <c r="Z60" s="68"/>
      <c r="AA60" s="68"/>
      <c r="AB60" s="68"/>
      <c r="AC60" s="68"/>
      <c r="AD60" s="68"/>
      <c r="AE60" s="68"/>
      <c r="AF60" s="68"/>
      <c r="AG60" s="68"/>
      <c r="AH60" s="70"/>
    </row>
    <row r="61" spans="2:34">
      <c r="B61" s="387"/>
      <c r="C61" s="387"/>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row>
    <row r="62" spans="2:34">
      <c r="B62" s="68"/>
      <c r="C62" s="373"/>
      <c r="D62" s="373"/>
      <c r="E62" s="373"/>
      <c r="F62" s="373"/>
      <c r="G62" s="373"/>
      <c r="H62" s="373"/>
      <c r="I62" s="373"/>
      <c r="J62" s="373"/>
      <c r="K62" s="373"/>
      <c r="L62" s="373"/>
      <c r="M62" s="373"/>
      <c r="N62" s="373"/>
      <c r="O62" s="373"/>
      <c r="P62" s="373"/>
      <c r="Q62" s="373"/>
      <c r="R62" s="373"/>
      <c r="S62" s="373"/>
      <c r="T62" s="373"/>
      <c r="U62" s="373"/>
      <c r="V62" s="373"/>
      <c r="W62" s="373"/>
      <c r="X62" s="373"/>
      <c r="Y62" s="373"/>
      <c r="Z62" s="373"/>
      <c r="AA62" s="373"/>
      <c r="AB62" s="373"/>
      <c r="AC62" s="373"/>
      <c r="AD62" s="373"/>
      <c r="AE62" s="373"/>
      <c r="AF62" s="373"/>
      <c r="AG62" s="373"/>
      <c r="AH62" s="70"/>
    </row>
    <row r="63" spans="2:34">
      <c r="B63" s="72"/>
      <c r="C63" s="372"/>
      <c r="D63" s="372"/>
      <c r="E63" s="372"/>
      <c r="F63" s="372"/>
      <c r="G63" s="372"/>
      <c r="H63" s="372"/>
      <c r="I63" s="372"/>
      <c r="J63" s="372"/>
      <c r="K63" s="372"/>
      <c r="L63" s="372"/>
      <c r="M63" s="372"/>
      <c r="N63" s="372"/>
      <c r="O63" s="372"/>
      <c r="P63" s="372"/>
      <c r="Q63" s="372"/>
      <c r="R63" s="372"/>
      <c r="S63" s="372"/>
      <c r="T63" s="372"/>
      <c r="U63" s="372"/>
      <c r="V63" s="372"/>
      <c r="W63" s="372"/>
      <c r="X63" s="372"/>
      <c r="Y63" s="372"/>
      <c r="Z63" s="372"/>
      <c r="AA63" s="372"/>
      <c r="AB63" s="372"/>
      <c r="AC63" s="372"/>
      <c r="AD63" s="372"/>
      <c r="AE63" s="372"/>
      <c r="AF63" s="372"/>
      <c r="AG63" s="372"/>
      <c r="AH63" s="372"/>
    </row>
    <row r="64" spans="2:34">
      <c r="B64" s="72"/>
      <c r="C64" s="372"/>
      <c r="D64" s="372"/>
      <c r="E64" s="372"/>
      <c r="F64" s="372"/>
      <c r="G64" s="372"/>
      <c r="H64" s="372"/>
      <c r="I64" s="372"/>
      <c r="J64" s="372"/>
      <c r="K64" s="372"/>
      <c r="L64" s="372"/>
      <c r="M64" s="372"/>
      <c r="N64" s="372"/>
      <c r="O64" s="372"/>
      <c r="P64" s="372"/>
      <c r="Q64" s="372"/>
      <c r="R64" s="372"/>
      <c r="S64" s="372"/>
      <c r="T64" s="372"/>
      <c r="U64" s="372"/>
      <c r="V64" s="372"/>
      <c r="W64" s="372"/>
      <c r="X64" s="372"/>
      <c r="Y64" s="372"/>
      <c r="Z64" s="372"/>
      <c r="AA64" s="372"/>
      <c r="AB64" s="372"/>
      <c r="AC64" s="372"/>
      <c r="AD64" s="372"/>
      <c r="AE64" s="372"/>
      <c r="AF64" s="372"/>
      <c r="AG64" s="372"/>
      <c r="AH64" s="372"/>
    </row>
    <row r="65" spans="2:34">
      <c r="B65" s="72"/>
      <c r="C65" s="372"/>
      <c r="D65" s="372"/>
      <c r="E65" s="372"/>
      <c r="F65" s="372"/>
      <c r="G65" s="372"/>
      <c r="H65" s="372"/>
      <c r="I65" s="372"/>
      <c r="J65" s="372"/>
      <c r="K65" s="372"/>
      <c r="L65" s="372"/>
      <c r="M65" s="372"/>
      <c r="N65" s="372"/>
      <c r="O65" s="372"/>
      <c r="P65" s="372"/>
      <c r="Q65" s="372"/>
      <c r="R65" s="372"/>
      <c r="S65" s="372"/>
      <c r="T65" s="372"/>
      <c r="U65" s="372"/>
      <c r="V65" s="372"/>
      <c r="W65" s="372"/>
      <c r="X65" s="372"/>
      <c r="Y65" s="372"/>
      <c r="Z65" s="372"/>
      <c r="AA65" s="372"/>
      <c r="AB65" s="372"/>
      <c r="AC65" s="372"/>
      <c r="AD65" s="372"/>
      <c r="AE65" s="372"/>
      <c r="AF65" s="372"/>
      <c r="AG65" s="372"/>
      <c r="AH65" s="372"/>
    </row>
    <row r="66" spans="2:34">
      <c r="B66" s="72"/>
      <c r="C66" s="372"/>
      <c r="D66" s="372"/>
      <c r="E66" s="372"/>
      <c r="F66" s="372"/>
      <c r="G66" s="372"/>
      <c r="H66" s="372"/>
      <c r="I66" s="372"/>
      <c r="J66" s="372"/>
      <c r="K66" s="372"/>
      <c r="L66" s="372"/>
      <c r="M66" s="372"/>
      <c r="N66" s="372"/>
      <c r="O66" s="372"/>
      <c r="P66" s="372"/>
      <c r="Q66" s="372"/>
      <c r="R66" s="372"/>
      <c r="S66" s="372"/>
      <c r="T66" s="372"/>
      <c r="U66" s="372"/>
      <c r="V66" s="372"/>
      <c r="W66" s="372"/>
      <c r="X66" s="372"/>
      <c r="Y66" s="372"/>
      <c r="Z66" s="372"/>
      <c r="AA66" s="372"/>
      <c r="AB66" s="372"/>
      <c r="AC66" s="372"/>
      <c r="AD66" s="372"/>
      <c r="AE66" s="372"/>
      <c r="AF66" s="372"/>
      <c r="AG66" s="372"/>
      <c r="AH66" s="372"/>
    </row>
    <row r="67" spans="2:34">
      <c r="B67" s="72"/>
      <c r="C67" s="372"/>
      <c r="D67" s="372"/>
      <c r="E67" s="372"/>
      <c r="F67" s="372"/>
      <c r="G67" s="372"/>
      <c r="H67" s="372"/>
      <c r="I67" s="372"/>
      <c r="J67" s="372"/>
      <c r="K67" s="372"/>
      <c r="L67" s="372"/>
      <c r="M67" s="372"/>
      <c r="N67" s="372"/>
      <c r="O67" s="372"/>
      <c r="P67" s="372"/>
      <c r="Q67" s="372"/>
      <c r="R67" s="372"/>
      <c r="S67" s="372"/>
      <c r="T67" s="372"/>
      <c r="U67" s="372"/>
      <c r="V67" s="372"/>
      <c r="W67" s="372"/>
      <c r="X67" s="372"/>
      <c r="Y67" s="372"/>
      <c r="Z67" s="372"/>
      <c r="AA67" s="372"/>
      <c r="AB67" s="372"/>
      <c r="AC67" s="372"/>
      <c r="AD67" s="372"/>
      <c r="AE67" s="372"/>
      <c r="AF67" s="372"/>
      <c r="AG67" s="372"/>
      <c r="AH67" s="372"/>
    </row>
    <row r="68" spans="2:34">
      <c r="B68" s="72"/>
      <c r="C68" s="372"/>
      <c r="D68" s="372"/>
      <c r="E68" s="372"/>
      <c r="F68" s="372"/>
      <c r="G68" s="372"/>
      <c r="H68" s="372"/>
      <c r="I68" s="372"/>
      <c r="J68" s="372"/>
      <c r="K68" s="372"/>
      <c r="L68" s="372"/>
      <c r="M68" s="372"/>
      <c r="N68" s="372"/>
      <c r="O68" s="372"/>
      <c r="P68" s="372"/>
      <c r="Q68" s="372"/>
      <c r="R68" s="372"/>
      <c r="S68" s="372"/>
      <c r="T68" s="372"/>
      <c r="U68" s="372"/>
      <c r="V68" s="372"/>
      <c r="W68" s="372"/>
      <c r="X68" s="372"/>
      <c r="Y68" s="372"/>
      <c r="Z68" s="372"/>
      <c r="AA68" s="372"/>
      <c r="AB68" s="372"/>
      <c r="AC68" s="372"/>
      <c r="AD68" s="372"/>
      <c r="AE68" s="372"/>
      <c r="AF68" s="372"/>
      <c r="AG68" s="372"/>
      <c r="AH68" s="372"/>
    </row>
    <row r="69" spans="2:34">
      <c r="B69" s="72"/>
      <c r="C69" s="372"/>
      <c r="D69" s="372"/>
      <c r="E69" s="372"/>
      <c r="F69" s="372"/>
      <c r="G69" s="372"/>
      <c r="H69" s="372"/>
      <c r="I69" s="372"/>
      <c r="J69" s="372"/>
      <c r="K69" s="372"/>
      <c r="L69" s="372"/>
      <c r="M69" s="372"/>
      <c r="N69" s="372"/>
      <c r="O69" s="372"/>
      <c r="P69" s="372"/>
      <c r="Q69" s="372"/>
      <c r="R69" s="372"/>
      <c r="S69" s="372"/>
      <c r="T69" s="372"/>
      <c r="U69" s="372"/>
      <c r="V69" s="372"/>
      <c r="W69" s="372"/>
      <c r="X69" s="372"/>
      <c r="Y69" s="372"/>
      <c r="Z69" s="372"/>
      <c r="AA69" s="372"/>
      <c r="AB69" s="372"/>
      <c r="AC69" s="372"/>
      <c r="AD69" s="372"/>
      <c r="AE69" s="372"/>
      <c r="AF69" s="372"/>
      <c r="AG69" s="372"/>
      <c r="AH69" s="372"/>
    </row>
    <row r="70" spans="2:34">
      <c r="B70" s="72"/>
      <c r="C70" s="372"/>
      <c r="D70" s="372"/>
      <c r="E70" s="372"/>
      <c r="F70" s="372"/>
      <c r="G70" s="372"/>
      <c r="H70" s="372"/>
      <c r="I70" s="372"/>
      <c r="J70" s="372"/>
      <c r="K70" s="372"/>
      <c r="L70" s="372"/>
      <c r="M70" s="372"/>
      <c r="N70" s="372"/>
      <c r="O70" s="372"/>
      <c r="P70" s="372"/>
      <c r="Q70" s="372"/>
      <c r="R70" s="372"/>
      <c r="S70" s="372"/>
      <c r="T70" s="372"/>
      <c r="U70" s="372"/>
      <c r="V70" s="372"/>
      <c r="W70" s="372"/>
      <c r="X70" s="372"/>
      <c r="Y70" s="372"/>
      <c r="Z70" s="372"/>
      <c r="AA70" s="372"/>
      <c r="AB70" s="372"/>
      <c r="AC70" s="372"/>
      <c r="AD70" s="372"/>
      <c r="AE70" s="372"/>
      <c r="AF70" s="372"/>
      <c r="AG70" s="372"/>
      <c r="AH70" s="372"/>
    </row>
    <row r="71" spans="2:34">
      <c r="B71" s="72"/>
      <c r="C71" s="372"/>
      <c r="D71" s="372"/>
      <c r="E71" s="372"/>
      <c r="F71" s="372"/>
      <c r="G71" s="372"/>
      <c r="H71" s="372"/>
      <c r="I71" s="372"/>
      <c r="J71" s="372"/>
      <c r="K71" s="372"/>
      <c r="L71" s="372"/>
      <c r="M71" s="372"/>
      <c r="N71" s="372"/>
      <c r="O71" s="372"/>
      <c r="P71" s="372"/>
      <c r="Q71" s="372"/>
      <c r="R71" s="372"/>
      <c r="S71" s="372"/>
      <c r="T71" s="372"/>
      <c r="U71" s="372"/>
      <c r="V71" s="372"/>
      <c r="W71" s="372"/>
      <c r="X71" s="372"/>
      <c r="Y71" s="372"/>
      <c r="Z71" s="372"/>
      <c r="AA71" s="372"/>
      <c r="AB71" s="372"/>
      <c r="AC71" s="372"/>
      <c r="AD71" s="372"/>
      <c r="AE71" s="372"/>
      <c r="AF71" s="372"/>
      <c r="AG71" s="372"/>
      <c r="AH71" s="372"/>
    </row>
    <row r="72" spans="2:34">
      <c r="B72" s="72"/>
      <c r="C72" s="372"/>
      <c r="D72" s="372"/>
      <c r="E72" s="372"/>
      <c r="F72" s="372"/>
      <c r="G72" s="372"/>
      <c r="H72" s="372"/>
      <c r="I72" s="372"/>
      <c r="J72" s="372"/>
      <c r="K72" s="372"/>
      <c r="L72" s="372"/>
      <c r="M72" s="372"/>
      <c r="N72" s="372"/>
      <c r="O72" s="372"/>
      <c r="P72" s="372"/>
      <c r="Q72" s="372"/>
      <c r="R72" s="372"/>
      <c r="S72" s="372"/>
      <c r="T72" s="372"/>
      <c r="U72" s="372"/>
      <c r="V72" s="372"/>
      <c r="W72" s="372"/>
      <c r="X72" s="372"/>
      <c r="Y72" s="372"/>
      <c r="Z72" s="372"/>
      <c r="AA72" s="372"/>
      <c r="AB72" s="372"/>
      <c r="AC72" s="372"/>
      <c r="AD72" s="372"/>
      <c r="AE72" s="372"/>
      <c r="AF72" s="372"/>
      <c r="AG72" s="372"/>
      <c r="AH72" s="372"/>
    </row>
    <row r="73" spans="2:34">
      <c r="B73" s="72"/>
      <c r="C73" s="373"/>
      <c r="D73" s="373"/>
      <c r="E73" s="373"/>
      <c r="F73" s="373"/>
      <c r="G73" s="373"/>
      <c r="H73" s="373"/>
      <c r="I73" s="373"/>
      <c r="J73" s="373"/>
      <c r="K73" s="373"/>
      <c r="L73" s="373"/>
      <c r="M73" s="373"/>
      <c r="N73" s="373"/>
      <c r="O73" s="373"/>
      <c r="P73" s="373"/>
      <c r="Q73" s="373"/>
      <c r="R73" s="373"/>
      <c r="S73" s="373"/>
      <c r="T73" s="373"/>
      <c r="U73" s="373"/>
      <c r="V73" s="373"/>
      <c r="W73" s="373"/>
      <c r="X73" s="373"/>
      <c r="Y73" s="373"/>
      <c r="Z73" s="373"/>
      <c r="AA73" s="373"/>
      <c r="AB73" s="373"/>
      <c r="AC73" s="373"/>
      <c r="AD73" s="373"/>
      <c r="AE73" s="373"/>
      <c r="AF73" s="373"/>
      <c r="AG73" s="373"/>
      <c r="AH73" s="372"/>
    </row>
    <row r="74" spans="2:34">
      <c r="B74" s="72"/>
      <c r="C74" s="372"/>
      <c r="D74" s="372"/>
      <c r="E74" s="372"/>
      <c r="F74" s="372"/>
      <c r="G74" s="372"/>
      <c r="H74" s="372"/>
      <c r="I74" s="372"/>
      <c r="J74" s="372"/>
      <c r="K74" s="372"/>
      <c r="L74" s="372"/>
      <c r="M74" s="372"/>
      <c r="N74" s="372"/>
      <c r="O74" s="372"/>
      <c r="P74" s="372"/>
      <c r="Q74" s="372"/>
      <c r="R74" s="372"/>
      <c r="S74" s="372"/>
      <c r="T74" s="372"/>
      <c r="U74" s="372"/>
      <c r="V74" s="372"/>
      <c r="W74" s="372"/>
      <c r="X74" s="372"/>
      <c r="Y74" s="372"/>
      <c r="Z74" s="372"/>
      <c r="AA74" s="372"/>
      <c r="AB74" s="372"/>
      <c r="AC74" s="372"/>
      <c r="AD74" s="372"/>
      <c r="AE74" s="372"/>
      <c r="AF74" s="372"/>
      <c r="AG74" s="372"/>
      <c r="AH74" s="372"/>
    </row>
    <row r="75" spans="2:34">
      <c r="B75" s="72"/>
      <c r="C75" s="372"/>
      <c r="D75" s="372"/>
      <c r="E75" s="372"/>
      <c r="F75" s="372"/>
      <c r="G75" s="372"/>
      <c r="H75" s="372"/>
      <c r="I75" s="372"/>
      <c r="J75" s="372"/>
      <c r="K75" s="372"/>
      <c r="L75" s="372"/>
      <c r="M75" s="372"/>
      <c r="N75" s="372"/>
      <c r="O75" s="372"/>
      <c r="P75" s="372"/>
      <c r="Q75" s="372"/>
      <c r="R75" s="372"/>
      <c r="S75" s="372"/>
      <c r="T75" s="372"/>
      <c r="U75" s="372"/>
      <c r="V75" s="372"/>
      <c r="W75" s="372"/>
      <c r="X75" s="372"/>
      <c r="Y75" s="372"/>
      <c r="Z75" s="372"/>
      <c r="AA75" s="372"/>
      <c r="AB75" s="372"/>
      <c r="AC75" s="372"/>
      <c r="AD75" s="372"/>
      <c r="AE75" s="372"/>
      <c r="AF75" s="372"/>
      <c r="AG75" s="372"/>
      <c r="AH75" s="372"/>
    </row>
    <row r="76" spans="2:34">
      <c r="B76" s="72"/>
      <c r="C76" s="372"/>
      <c r="D76" s="372"/>
      <c r="E76" s="372"/>
      <c r="F76" s="372"/>
      <c r="G76" s="372"/>
      <c r="H76" s="372"/>
      <c r="I76" s="372"/>
      <c r="J76" s="372"/>
      <c r="K76" s="372"/>
      <c r="L76" s="372"/>
      <c r="M76" s="372"/>
      <c r="N76" s="372"/>
      <c r="O76" s="372"/>
      <c r="P76" s="372"/>
      <c r="Q76" s="372"/>
      <c r="R76" s="372"/>
      <c r="S76" s="372"/>
      <c r="T76" s="372"/>
      <c r="U76" s="372"/>
      <c r="V76" s="372"/>
      <c r="W76" s="372"/>
      <c r="X76" s="372"/>
      <c r="Y76" s="372"/>
      <c r="Z76" s="372"/>
      <c r="AA76" s="372"/>
      <c r="AB76" s="372"/>
      <c r="AC76" s="372"/>
      <c r="AD76" s="372"/>
      <c r="AE76" s="372"/>
      <c r="AF76" s="372"/>
      <c r="AG76" s="372"/>
      <c r="AH76" s="372"/>
    </row>
    <row r="77" spans="2:34">
      <c r="B77" s="374"/>
      <c r="C77" s="373"/>
      <c r="D77" s="373"/>
      <c r="E77" s="373"/>
      <c r="F77" s="373"/>
      <c r="G77" s="373"/>
      <c r="H77" s="373"/>
      <c r="I77" s="373"/>
      <c r="J77" s="373"/>
      <c r="K77" s="373"/>
      <c r="L77" s="373"/>
      <c r="M77" s="373"/>
      <c r="N77" s="373"/>
      <c r="O77" s="373"/>
      <c r="P77" s="373"/>
      <c r="Q77" s="373"/>
      <c r="R77" s="373"/>
      <c r="S77" s="373"/>
      <c r="T77" s="373"/>
      <c r="U77" s="373"/>
      <c r="V77" s="373"/>
      <c r="W77" s="373"/>
      <c r="X77" s="373"/>
      <c r="Y77" s="373"/>
      <c r="Z77" s="373"/>
      <c r="AA77" s="373"/>
      <c r="AB77" s="373"/>
      <c r="AC77" s="373"/>
      <c r="AD77" s="373"/>
      <c r="AE77" s="373"/>
      <c r="AF77" s="373"/>
      <c r="AG77" s="373"/>
      <c r="AH77" s="372"/>
    </row>
    <row r="78" spans="2:34">
      <c r="B78" s="72"/>
      <c r="C78" s="372"/>
      <c r="D78" s="372"/>
      <c r="E78" s="372"/>
      <c r="F78" s="372"/>
      <c r="G78" s="372"/>
      <c r="H78" s="372"/>
      <c r="I78" s="372"/>
      <c r="J78" s="372"/>
      <c r="K78" s="372"/>
      <c r="L78" s="372"/>
      <c r="M78" s="372"/>
      <c r="N78" s="372"/>
      <c r="O78" s="372"/>
      <c r="P78" s="372"/>
      <c r="Q78" s="372"/>
      <c r="R78" s="372"/>
      <c r="S78" s="372"/>
      <c r="T78" s="372"/>
      <c r="U78" s="372"/>
      <c r="V78" s="372"/>
      <c r="W78" s="372"/>
      <c r="X78" s="372"/>
      <c r="Y78" s="372"/>
      <c r="Z78" s="372"/>
      <c r="AA78" s="372"/>
      <c r="AB78" s="372"/>
      <c r="AC78" s="372"/>
      <c r="AD78" s="372"/>
      <c r="AE78" s="372"/>
      <c r="AF78" s="372"/>
      <c r="AG78" s="372"/>
      <c r="AH78" s="372"/>
    </row>
    <row r="79" spans="2:34">
      <c r="B79" s="72"/>
      <c r="C79" s="373"/>
      <c r="D79" s="373"/>
      <c r="E79" s="373"/>
      <c r="F79" s="373"/>
      <c r="G79" s="373"/>
      <c r="H79" s="373"/>
      <c r="I79" s="373"/>
      <c r="J79" s="373"/>
      <c r="K79" s="373"/>
      <c r="L79" s="373"/>
      <c r="M79" s="373"/>
      <c r="N79" s="373"/>
      <c r="O79" s="373"/>
      <c r="P79" s="373"/>
      <c r="Q79" s="373"/>
      <c r="R79" s="373"/>
      <c r="S79" s="373"/>
      <c r="T79" s="373"/>
      <c r="U79" s="373"/>
      <c r="V79" s="373"/>
      <c r="W79" s="373"/>
      <c r="X79" s="373"/>
      <c r="Y79" s="373"/>
      <c r="Z79" s="373"/>
      <c r="AA79" s="373"/>
      <c r="AB79" s="373"/>
      <c r="AC79" s="373"/>
      <c r="AD79" s="373"/>
      <c r="AE79" s="373"/>
      <c r="AF79" s="373"/>
      <c r="AG79" s="373"/>
      <c r="AH79" s="372"/>
    </row>
    <row r="80" spans="2:34">
      <c r="B80" s="72"/>
      <c r="C80" s="372"/>
      <c r="D80" s="372"/>
      <c r="E80" s="372"/>
      <c r="F80" s="372"/>
      <c r="G80" s="372"/>
      <c r="H80" s="372"/>
      <c r="I80" s="372"/>
      <c r="J80" s="372"/>
      <c r="K80" s="372"/>
      <c r="L80" s="372"/>
      <c r="M80" s="372"/>
      <c r="N80" s="372"/>
      <c r="O80" s="372"/>
      <c r="P80" s="372"/>
      <c r="Q80" s="372"/>
      <c r="R80" s="372"/>
      <c r="S80" s="372"/>
      <c r="T80" s="372"/>
      <c r="U80" s="372"/>
      <c r="V80" s="372"/>
      <c r="W80" s="372"/>
      <c r="X80" s="372"/>
      <c r="Y80" s="372"/>
      <c r="Z80" s="372"/>
      <c r="AA80" s="372"/>
      <c r="AB80" s="372"/>
      <c r="AC80" s="372"/>
      <c r="AD80" s="372"/>
      <c r="AE80" s="372"/>
      <c r="AF80" s="372"/>
      <c r="AG80" s="372"/>
      <c r="AH80" s="372"/>
    </row>
    <row r="81" spans="2:34">
      <c r="B81" s="72"/>
      <c r="C81" s="372"/>
      <c r="D81" s="372"/>
      <c r="E81" s="372"/>
      <c r="F81" s="372"/>
      <c r="G81" s="372"/>
      <c r="H81" s="372"/>
      <c r="I81" s="372"/>
      <c r="J81" s="372"/>
      <c r="K81" s="372"/>
      <c r="L81" s="372"/>
      <c r="M81" s="372"/>
      <c r="N81" s="372"/>
      <c r="O81" s="372"/>
      <c r="P81" s="372"/>
      <c r="Q81" s="372"/>
      <c r="R81" s="372"/>
      <c r="S81" s="372"/>
      <c r="T81" s="372"/>
      <c r="U81" s="372"/>
      <c r="V81" s="372"/>
      <c r="W81" s="372"/>
      <c r="X81" s="372"/>
      <c r="Y81" s="372"/>
      <c r="Z81" s="372"/>
      <c r="AA81" s="372"/>
      <c r="AB81" s="372"/>
      <c r="AC81" s="372"/>
      <c r="AD81" s="372"/>
      <c r="AE81" s="372"/>
      <c r="AF81" s="372"/>
      <c r="AG81" s="372"/>
      <c r="AH81" s="372"/>
    </row>
    <row r="82" spans="2:34">
      <c r="B82" s="72"/>
      <c r="C82" s="372"/>
      <c r="D82" s="372"/>
      <c r="E82" s="372"/>
      <c r="F82" s="372"/>
      <c r="G82" s="372"/>
      <c r="H82" s="372"/>
      <c r="I82" s="372"/>
      <c r="J82" s="372"/>
      <c r="K82" s="372"/>
      <c r="L82" s="372"/>
      <c r="M82" s="372"/>
      <c r="N82" s="372"/>
      <c r="O82" s="372"/>
      <c r="P82" s="372"/>
      <c r="Q82" s="372"/>
      <c r="R82" s="372"/>
      <c r="S82" s="372"/>
      <c r="T82" s="372"/>
      <c r="U82" s="372"/>
      <c r="V82" s="372"/>
      <c r="W82" s="372"/>
      <c r="X82" s="372"/>
      <c r="Y82" s="372"/>
      <c r="Z82" s="372"/>
      <c r="AA82" s="372"/>
      <c r="AB82" s="372"/>
      <c r="AC82" s="372"/>
      <c r="AD82" s="372"/>
      <c r="AE82" s="372"/>
      <c r="AF82" s="372"/>
      <c r="AG82" s="372"/>
      <c r="AH82" s="372"/>
    </row>
    <row r="83" spans="2:34">
      <c r="B83" s="72"/>
      <c r="C83" s="372"/>
      <c r="D83" s="372"/>
      <c r="E83" s="372"/>
      <c r="F83" s="372"/>
      <c r="G83" s="372"/>
      <c r="H83" s="372"/>
      <c r="I83" s="372"/>
      <c r="J83" s="372"/>
      <c r="K83" s="372"/>
      <c r="L83" s="372"/>
      <c r="M83" s="372"/>
      <c r="N83" s="372"/>
      <c r="O83" s="372"/>
      <c r="P83" s="372"/>
      <c r="Q83" s="372"/>
      <c r="R83" s="372"/>
      <c r="S83" s="372"/>
      <c r="T83" s="372"/>
      <c r="U83" s="372"/>
      <c r="V83" s="372"/>
      <c r="W83" s="372"/>
      <c r="X83" s="372"/>
      <c r="Y83" s="372"/>
      <c r="Z83" s="372"/>
      <c r="AA83" s="372"/>
      <c r="AB83" s="372"/>
      <c r="AC83" s="372"/>
      <c r="AD83" s="372"/>
      <c r="AE83" s="372"/>
      <c r="AF83" s="372"/>
      <c r="AG83" s="372"/>
      <c r="AH83" s="372"/>
    </row>
    <row r="84" spans="2:34">
      <c r="B84" s="72"/>
      <c r="C84" s="372"/>
      <c r="D84" s="372"/>
      <c r="E84" s="372"/>
      <c r="F84" s="372"/>
      <c r="G84" s="372"/>
      <c r="H84" s="372"/>
      <c r="I84" s="372"/>
      <c r="J84" s="372"/>
      <c r="K84" s="372"/>
      <c r="L84" s="372"/>
      <c r="M84" s="372"/>
      <c r="N84" s="372"/>
      <c r="O84" s="372"/>
      <c r="P84" s="372"/>
      <c r="Q84" s="372"/>
      <c r="R84" s="372"/>
      <c r="S84" s="372"/>
      <c r="T84" s="372"/>
      <c r="U84" s="372"/>
      <c r="V84" s="372"/>
      <c r="W84" s="372"/>
      <c r="X84" s="372"/>
      <c r="Y84" s="372"/>
      <c r="Z84" s="372"/>
      <c r="AA84" s="372"/>
      <c r="AB84" s="372"/>
      <c r="AC84" s="372"/>
      <c r="AD84" s="372"/>
      <c r="AE84" s="372"/>
      <c r="AF84" s="372"/>
      <c r="AG84" s="372"/>
      <c r="AH84" s="372"/>
    </row>
    <row r="85" spans="2:34">
      <c r="B85" s="72"/>
      <c r="C85" s="372"/>
      <c r="D85" s="372"/>
      <c r="E85" s="372"/>
      <c r="F85" s="372"/>
      <c r="G85" s="372"/>
      <c r="H85" s="372"/>
      <c r="I85" s="372"/>
      <c r="J85" s="372"/>
      <c r="K85" s="372"/>
      <c r="L85" s="372"/>
      <c r="M85" s="372"/>
      <c r="N85" s="372"/>
      <c r="O85" s="372"/>
      <c r="P85" s="372"/>
      <c r="Q85" s="372"/>
      <c r="R85" s="372"/>
      <c r="S85" s="372"/>
      <c r="T85" s="372"/>
      <c r="U85" s="372"/>
      <c r="V85" s="372"/>
      <c r="W85" s="372"/>
      <c r="X85" s="372"/>
      <c r="Y85" s="372"/>
      <c r="Z85" s="372"/>
      <c r="AA85" s="372"/>
      <c r="AB85" s="372"/>
      <c r="AC85" s="372"/>
      <c r="AD85" s="372"/>
      <c r="AE85" s="372"/>
      <c r="AF85" s="372"/>
      <c r="AG85" s="372"/>
      <c r="AH85" s="372"/>
    </row>
    <row r="86" spans="2:34">
      <c r="B86" s="72"/>
      <c r="C86" s="372"/>
      <c r="D86" s="372"/>
      <c r="E86" s="372"/>
      <c r="F86" s="372"/>
      <c r="G86" s="372"/>
      <c r="H86" s="372"/>
      <c r="I86" s="372"/>
      <c r="J86" s="372"/>
      <c r="K86" s="372"/>
      <c r="L86" s="372"/>
      <c r="M86" s="372"/>
      <c r="N86" s="372"/>
      <c r="O86" s="372"/>
      <c r="P86" s="372"/>
      <c r="Q86" s="372"/>
      <c r="R86" s="372"/>
      <c r="S86" s="372"/>
      <c r="T86" s="372"/>
      <c r="U86" s="372"/>
      <c r="V86" s="372"/>
      <c r="W86" s="372"/>
      <c r="X86" s="372"/>
      <c r="Y86" s="372"/>
      <c r="Z86" s="372"/>
      <c r="AA86" s="372"/>
      <c r="AB86" s="372"/>
      <c r="AC86" s="372"/>
      <c r="AD86" s="372"/>
      <c r="AE86" s="372"/>
      <c r="AF86" s="372"/>
      <c r="AG86" s="372"/>
      <c r="AH86" s="372"/>
    </row>
    <row r="87" spans="2:34">
      <c r="B87" s="72"/>
      <c r="C87" s="372"/>
      <c r="D87" s="372"/>
      <c r="E87" s="372"/>
      <c r="F87" s="372"/>
      <c r="G87" s="372"/>
      <c r="H87" s="372"/>
      <c r="I87" s="372"/>
      <c r="J87" s="372"/>
      <c r="K87" s="372"/>
      <c r="L87" s="372"/>
      <c r="M87" s="372"/>
      <c r="N87" s="372"/>
      <c r="O87" s="372"/>
      <c r="P87" s="372"/>
      <c r="Q87" s="372"/>
      <c r="R87" s="372"/>
      <c r="S87" s="372"/>
      <c r="T87" s="372"/>
      <c r="U87" s="372"/>
      <c r="V87" s="372"/>
      <c r="W87" s="372"/>
      <c r="X87" s="372"/>
      <c r="Y87" s="372"/>
      <c r="Z87" s="372"/>
      <c r="AA87" s="372"/>
      <c r="AB87" s="372"/>
      <c r="AC87" s="372"/>
      <c r="AD87" s="372"/>
      <c r="AE87" s="372"/>
      <c r="AF87" s="372"/>
      <c r="AG87" s="372"/>
      <c r="AH87" s="372"/>
    </row>
    <row r="88" spans="2:34">
      <c r="B88" s="72"/>
      <c r="C88" s="372"/>
      <c r="D88" s="372"/>
      <c r="E88" s="372"/>
      <c r="F88" s="372"/>
      <c r="G88" s="372"/>
      <c r="H88" s="372"/>
      <c r="I88" s="372"/>
      <c r="J88" s="372"/>
      <c r="K88" s="372"/>
      <c r="L88" s="372"/>
      <c r="M88" s="372"/>
      <c r="N88" s="372"/>
      <c r="O88" s="372"/>
      <c r="P88" s="372"/>
      <c r="Q88" s="372"/>
      <c r="R88" s="372"/>
      <c r="S88" s="372"/>
      <c r="T88" s="372"/>
      <c r="U88" s="372"/>
      <c r="V88" s="372"/>
      <c r="W88" s="372"/>
      <c r="X88" s="372"/>
      <c r="Y88" s="372"/>
      <c r="Z88" s="372"/>
      <c r="AA88" s="372"/>
      <c r="AB88" s="372"/>
      <c r="AC88" s="372"/>
      <c r="AD88" s="372"/>
      <c r="AE88" s="372"/>
      <c r="AF88" s="372"/>
      <c r="AG88" s="372"/>
      <c r="AH88" s="372"/>
    </row>
    <row r="89" spans="2:34">
      <c r="B89" s="72"/>
      <c r="C89" s="372"/>
      <c r="D89" s="372"/>
      <c r="E89" s="372"/>
      <c r="F89" s="372"/>
      <c r="G89" s="372"/>
      <c r="H89" s="372"/>
      <c r="I89" s="372"/>
      <c r="J89" s="372"/>
      <c r="K89" s="372"/>
      <c r="L89" s="372"/>
      <c r="M89" s="372"/>
      <c r="N89" s="372"/>
      <c r="O89" s="372"/>
      <c r="P89" s="372"/>
      <c r="Q89" s="372"/>
      <c r="R89" s="372"/>
      <c r="S89" s="372"/>
      <c r="T89" s="372"/>
      <c r="U89" s="372"/>
      <c r="V89" s="372"/>
      <c r="W89" s="372"/>
      <c r="X89" s="372"/>
      <c r="Y89" s="372"/>
      <c r="Z89" s="372"/>
      <c r="AA89" s="372"/>
      <c r="AB89" s="372"/>
      <c r="AC89" s="372"/>
      <c r="AD89" s="372"/>
      <c r="AE89" s="372"/>
      <c r="AF89" s="372"/>
      <c r="AG89" s="372"/>
      <c r="AH89" s="372"/>
    </row>
    <row r="90" spans="2:34">
      <c r="B90" s="72"/>
      <c r="C90" s="372"/>
      <c r="D90" s="372"/>
      <c r="E90" s="372"/>
      <c r="F90" s="372"/>
      <c r="G90" s="372"/>
      <c r="H90" s="372"/>
      <c r="I90" s="372"/>
      <c r="J90" s="372"/>
      <c r="K90" s="372"/>
      <c r="L90" s="372"/>
      <c r="M90" s="372"/>
      <c r="N90" s="372"/>
      <c r="O90" s="372"/>
      <c r="P90" s="372"/>
      <c r="Q90" s="372"/>
      <c r="R90" s="372"/>
      <c r="S90" s="372"/>
      <c r="T90" s="372"/>
      <c r="U90" s="372"/>
      <c r="V90" s="372"/>
      <c r="W90" s="372"/>
      <c r="X90" s="372"/>
      <c r="Y90" s="372"/>
      <c r="Z90" s="372"/>
      <c r="AA90" s="372"/>
      <c r="AB90" s="372"/>
      <c r="AC90" s="372"/>
      <c r="AD90" s="372"/>
      <c r="AE90" s="372"/>
      <c r="AF90" s="372"/>
      <c r="AG90" s="372"/>
      <c r="AH90" s="372"/>
    </row>
    <row r="91" spans="2:34">
      <c r="B91" s="72"/>
      <c r="C91" s="372"/>
      <c r="D91" s="372"/>
      <c r="E91" s="372"/>
      <c r="F91" s="372"/>
      <c r="G91" s="372"/>
      <c r="H91" s="372"/>
      <c r="I91" s="372"/>
      <c r="J91" s="372"/>
      <c r="K91" s="372"/>
      <c r="L91" s="372"/>
      <c r="M91" s="372"/>
      <c r="N91" s="372"/>
      <c r="O91" s="372"/>
      <c r="P91" s="372"/>
      <c r="Q91" s="372"/>
      <c r="R91" s="372"/>
      <c r="S91" s="372"/>
      <c r="T91" s="372"/>
      <c r="U91" s="372"/>
      <c r="V91" s="372"/>
      <c r="W91" s="372"/>
      <c r="X91" s="372"/>
      <c r="Y91" s="372"/>
      <c r="Z91" s="372"/>
      <c r="AA91" s="372"/>
      <c r="AB91" s="372"/>
      <c r="AC91" s="372"/>
      <c r="AD91" s="372"/>
      <c r="AE91" s="372"/>
      <c r="AF91" s="372"/>
      <c r="AG91" s="372"/>
      <c r="AH91" s="372"/>
    </row>
    <row r="92" spans="2:34">
      <c r="B92" s="72"/>
      <c r="C92" s="373"/>
      <c r="D92" s="373"/>
      <c r="E92" s="373"/>
      <c r="F92" s="373"/>
      <c r="G92" s="373"/>
      <c r="H92" s="373"/>
      <c r="I92" s="373"/>
      <c r="J92" s="373"/>
      <c r="K92" s="373"/>
      <c r="L92" s="373"/>
      <c r="M92" s="373"/>
      <c r="N92" s="373"/>
      <c r="O92" s="373"/>
      <c r="P92" s="373"/>
      <c r="Q92" s="373"/>
      <c r="R92" s="373"/>
      <c r="S92" s="373"/>
      <c r="T92" s="373"/>
      <c r="U92" s="373"/>
      <c r="V92" s="373"/>
      <c r="W92" s="373"/>
      <c r="X92" s="373"/>
      <c r="Y92" s="373"/>
      <c r="Z92" s="373"/>
      <c r="AA92" s="373"/>
      <c r="AB92" s="373"/>
      <c r="AC92" s="373"/>
      <c r="AD92" s="373"/>
      <c r="AE92" s="373"/>
      <c r="AF92" s="373"/>
      <c r="AG92" s="373"/>
      <c r="AH92" s="372"/>
    </row>
    <row r="93" spans="2:34">
      <c r="B93" s="72"/>
      <c r="C93" s="372"/>
      <c r="D93" s="372"/>
      <c r="E93" s="372"/>
      <c r="F93" s="372"/>
      <c r="G93" s="372"/>
      <c r="H93" s="372"/>
      <c r="I93" s="372"/>
      <c r="J93" s="372"/>
      <c r="K93" s="372"/>
      <c r="L93" s="372"/>
      <c r="M93" s="372"/>
      <c r="N93" s="372"/>
      <c r="O93" s="372"/>
      <c r="P93" s="372"/>
      <c r="Q93" s="372"/>
      <c r="R93" s="372"/>
      <c r="S93" s="372"/>
      <c r="T93" s="372"/>
      <c r="U93" s="372"/>
      <c r="V93" s="372"/>
      <c r="W93" s="372"/>
      <c r="X93" s="372"/>
      <c r="Y93" s="372"/>
      <c r="Z93" s="372"/>
      <c r="AA93" s="372"/>
      <c r="AB93" s="372"/>
      <c r="AC93" s="372"/>
      <c r="AD93" s="372"/>
      <c r="AE93" s="372"/>
      <c r="AF93" s="372"/>
      <c r="AG93" s="372"/>
      <c r="AH93" s="372"/>
    </row>
    <row r="94" spans="2:34">
      <c r="B94" s="72"/>
      <c r="C94" s="372"/>
      <c r="D94" s="372"/>
      <c r="E94" s="372"/>
      <c r="F94" s="372"/>
      <c r="G94" s="372"/>
      <c r="H94" s="372"/>
      <c r="I94" s="372"/>
      <c r="J94" s="372"/>
      <c r="K94" s="372"/>
      <c r="L94" s="372"/>
      <c r="M94" s="372"/>
      <c r="N94" s="372"/>
      <c r="O94" s="372"/>
      <c r="P94" s="372"/>
      <c r="Q94" s="372"/>
      <c r="R94" s="372"/>
      <c r="S94" s="372"/>
      <c r="T94" s="372"/>
      <c r="U94" s="372"/>
      <c r="V94" s="372"/>
      <c r="W94" s="372"/>
      <c r="X94" s="372"/>
      <c r="Y94" s="372"/>
      <c r="Z94" s="372"/>
      <c r="AA94" s="372"/>
      <c r="AB94" s="372"/>
      <c r="AC94" s="372"/>
      <c r="AD94" s="372"/>
      <c r="AE94" s="372"/>
      <c r="AF94" s="372"/>
      <c r="AG94" s="372"/>
      <c r="AH94" s="372"/>
    </row>
    <row r="95" spans="2:34">
      <c r="B95" s="72"/>
      <c r="C95" s="372"/>
      <c r="D95" s="372"/>
      <c r="E95" s="372"/>
      <c r="F95" s="372"/>
      <c r="G95" s="372"/>
      <c r="H95" s="372"/>
      <c r="I95" s="372"/>
      <c r="J95" s="372"/>
      <c r="K95" s="372"/>
      <c r="L95" s="372"/>
      <c r="M95" s="372"/>
      <c r="N95" s="372"/>
      <c r="O95" s="372"/>
      <c r="P95" s="372"/>
      <c r="Q95" s="372"/>
      <c r="R95" s="372"/>
      <c r="S95" s="372"/>
      <c r="T95" s="372"/>
      <c r="U95" s="372"/>
      <c r="V95" s="372"/>
      <c r="W95" s="372"/>
      <c r="X95" s="372"/>
      <c r="Y95" s="372"/>
      <c r="Z95" s="372"/>
      <c r="AA95" s="372"/>
      <c r="AB95" s="372"/>
      <c r="AC95" s="372"/>
      <c r="AD95" s="372"/>
      <c r="AE95" s="372"/>
      <c r="AF95" s="372"/>
      <c r="AG95" s="372"/>
      <c r="AH95" s="372"/>
    </row>
    <row r="96" spans="2:34">
      <c r="B96" s="375"/>
      <c r="C96" s="375"/>
      <c r="D96" s="375"/>
      <c r="E96" s="375"/>
      <c r="F96" s="375"/>
      <c r="G96" s="375"/>
      <c r="H96" s="375"/>
      <c r="I96" s="375"/>
      <c r="J96" s="375"/>
      <c r="K96" s="375"/>
      <c r="L96" s="375"/>
      <c r="M96" s="375"/>
      <c r="N96" s="375"/>
      <c r="O96" s="375"/>
      <c r="P96" s="375"/>
      <c r="Q96" s="375"/>
      <c r="R96" s="375"/>
      <c r="S96" s="375"/>
      <c r="T96" s="375"/>
      <c r="U96" s="375"/>
      <c r="V96" s="375"/>
      <c r="W96" s="375"/>
      <c r="X96" s="375"/>
      <c r="Y96" s="375"/>
      <c r="Z96" s="375"/>
      <c r="AA96" s="375"/>
      <c r="AB96" s="375"/>
      <c r="AC96" s="375"/>
      <c r="AD96" s="375"/>
      <c r="AE96" s="375"/>
      <c r="AF96" s="375"/>
      <c r="AG96" s="375"/>
      <c r="AH96" s="375"/>
    </row>
    <row r="97" spans="2:34">
      <c r="B97" s="72"/>
      <c r="C97" s="376"/>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c r="AD97" s="376"/>
      <c r="AE97" s="376"/>
      <c r="AF97" s="376"/>
      <c r="AG97" s="376"/>
      <c r="AH97" s="377"/>
    </row>
    <row r="98" spans="2:34">
      <c r="B98" s="72"/>
      <c r="C98" s="376"/>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c r="AD98" s="376"/>
      <c r="AE98" s="376"/>
      <c r="AF98" s="376"/>
      <c r="AG98" s="376"/>
      <c r="AH98" s="378"/>
    </row>
    <row r="99" spans="2:34">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379"/>
    </row>
    <row r="100" spans="2:34">
      <c r="B100" s="68"/>
      <c r="C100" s="68"/>
      <c r="D100" s="68"/>
      <c r="E100" s="68"/>
      <c r="F100" s="68"/>
      <c r="G100" s="68"/>
      <c r="H100" s="68"/>
      <c r="I100" s="68"/>
      <c r="J100" s="68"/>
      <c r="K100" s="68"/>
      <c r="L100" s="68"/>
      <c r="M100" s="68"/>
      <c r="N100" s="68"/>
      <c r="O100" s="68"/>
      <c r="P100" s="68"/>
      <c r="Q100" s="68"/>
      <c r="R100" s="68"/>
      <c r="S100" s="68"/>
      <c r="T100" s="68"/>
      <c r="U100" s="68"/>
      <c r="V100" s="68"/>
      <c r="W100" s="68"/>
      <c r="X100" s="68"/>
      <c r="Y100" s="68"/>
      <c r="Z100" s="68"/>
      <c r="AA100" s="68"/>
      <c r="AB100" s="68"/>
      <c r="AC100" s="68"/>
      <c r="AD100" s="68"/>
      <c r="AE100" s="68"/>
      <c r="AF100" s="68"/>
      <c r="AG100" s="68"/>
      <c r="AH100" s="70"/>
    </row>
    <row r="101" spans="2:34">
      <c r="B101" s="68"/>
      <c r="C101" s="68"/>
      <c r="D101" s="68"/>
      <c r="E101" s="68"/>
      <c r="F101" s="68"/>
      <c r="G101" s="68"/>
      <c r="H101" s="68"/>
      <c r="I101" s="68"/>
      <c r="J101" s="68"/>
      <c r="K101" s="68"/>
      <c r="L101" s="68"/>
      <c r="M101" s="68"/>
      <c r="N101" s="68"/>
      <c r="O101" s="68"/>
      <c r="P101" s="68"/>
      <c r="Q101" s="68"/>
      <c r="R101" s="68"/>
      <c r="S101" s="68"/>
      <c r="T101" s="68"/>
      <c r="U101" s="68"/>
      <c r="V101" s="68"/>
      <c r="W101" s="68"/>
      <c r="X101" s="68"/>
      <c r="Y101" s="68"/>
      <c r="Z101" s="68"/>
      <c r="AA101" s="68"/>
      <c r="AB101" s="68"/>
      <c r="AC101" s="68"/>
      <c r="AD101" s="68"/>
      <c r="AE101" s="68"/>
      <c r="AF101" s="68"/>
      <c r="AG101" s="68"/>
      <c r="AH101" s="70"/>
    </row>
    <row r="102" spans="2:34">
      <c r="B102" s="387"/>
      <c r="C102" s="387"/>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70"/>
    </row>
    <row r="103" spans="2:34">
      <c r="B103" s="68"/>
      <c r="C103" s="373"/>
      <c r="D103" s="373"/>
      <c r="E103" s="373"/>
      <c r="F103" s="373"/>
      <c r="G103" s="373"/>
      <c r="H103" s="373"/>
      <c r="I103" s="373"/>
      <c r="J103" s="373"/>
      <c r="K103" s="373"/>
      <c r="L103" s="373"/>
      <c r="M103" s="373"/>
      <c r="N103" s="373"/>
      <c r="O103" s="373"/>
      <c r="P103" s="373"/>
      <c r="Q103" s="373"/>
      <c r="R103" s="373"/>
      <c r="S103" s="373"/>
      <c r="T103" s="373"/>
      <c r="U103" s="373"/>
      <c r="V103" s="373"/>
      <c r="W103" s="373"/>
      <c r="X103" s="373"/>
      <c r="Y103" s="373"/>
      <c r="Z103" s="373"/>
      <c r="AA103" s="373"/>
      <c r="AB103" s="373"/>
      <c r="AC103" s="373"/>
      <c r="AD103" s="373"/>
      <c r="AE103" s="373"/>
      <c r="AF103" s="373"/>
      <c r="AG103" s="373"/>
      <c r="AH103" s="70"/>
    </row>
    <row r="104" spans="2:34">
      <c r="B104" s="72"/>
      <c r="C104" s="372"/>
      <c r="D104" s="372"/>
      <c r="E104" s="372"/>
      <c r="F104" s="372"/>
      <c r="G104" s="372"/>
      <c r="H104" s="372"/>
      <c r="I104" s="372"/>
      <c r="J104" s="372"/>
      <c r="K104" s="372"/>
      <c r="L104" s="372"/>
      <c r="M104" s="372"/>
      <c r="N104" s="372"/>
      <c r="O104" s="372"/>
      <c r="P104" s="372"/>
      <c r="Q104" s="372"/>
      <c r="R104" s="372"/>
      <c r="S104" s="372"/>
      <c r="T104" s="372"/>
      <c r="U104" s="372"/>
      <c r="V104" s="372"/>
      <c r="W104" s="372"/>
      <c r="X104" s="372"/>
      <c r="Y104" s="372"/>
      <c r="Z104" s="372"/>
      <c r="AA104" s="372"/>
      <c r="AB104" s="372"/>
      <c r="AC104" s="372"/>
      <c r="AD104" s="372"/>
      <c r="AE104" s="372"/>
      <c r="AF104" s="372"/>
      <c r="AG104" s="372"/>
      <c r="AH104" s="372"/>
    </row>
    <row r="105" spans="2:34">
      <c r="B105" s="72"/>
      <c r="C105" s="372"/>
      <c r="D105" s="372"/>
      <c r="E105" s="372"/>
      <c r="F105" s="372"/>
      <c r="G105" s="372"/>
      <c r="H105" s="372"/>
      <c r="I105" s="372"/>
      <c r="J105" s="372"/>
      <c r="K105" s="372"/>
      <c r="L105" s="372"/>
      <c r="M105" s="372"/>
      <c r="N105" s="372"/>
      <c r="O105" s="372"/>
      <c r="P105" s="372"/>
      <c r="Q105" s="372"/>
      <c r="R105" s="372"/>
      <c r="S105" s="372"/>
      <c r="T105" s="372"/>
      <c r="U105" s="372"/>
      <c r="V105" s="372"/>
      <c r="W105" s="372"/>
      <c r="X105" s="372"/>
      <c r="Y105" s="372"/>
      <c r="Z105" s="372"/>
      <c r="AA105" s="372"/>
      <c r="AB105" s="372"/>
      <c r="AC105" s="372"/>
      <c r="AD105" s="372"/>
      <c r="AE105" s="372"/>
      <c r="AF105" s="372"/>
      <c r="AG105" s="372"/>
      <c r="AH105" s="372"/>
    </row>
    <row r="106" spans="2:34">
      <c r="B106" s="72"/>
      <c r="C106" s="372"/>
      <c r="D106" s="372"/>
      <c r="E106" s="372"/>
      <c r="F106" s="372"/>
      <c r="G106" s="372"/>
      <c r="H106" s="372"/>
      <c r="I106" s="372"/>
      <c r="J106" s="372"/>
      <c r="K106" s="372"/>
      <c r="L106" s="372"/>
      <c r="M106" s="372"/>
      <c r="N106" s="372"/>
      <c r="O106" s="372"/>
      <c r="P106" s="372"/>
      <c r="Q106" s="372"/>
      <c r="R106" s="372"/>
      <c r="S106" s="372"/>
      <c r="T106" s="372"/>
      <c r="U106" s="372"/>
      <c r="V106" s="372"/>
      <c r="W106" s="372"/>
      <c r="X106" s="372"/>
      <c r="Y106" s="372"/>
      <c r="Z106" s="372"/>
      <c r="AA106" s="372"/>
      <c r="AB106" s="372"/>
      <c r="AC106" s="372"/>
      <c r="AD106" s="372"/>
      <c r="AE106" s="372"/>
      <c r="AF106" s="372"/>
      <c r="AG106" s="372"/>
      <c r="AH106" s="372"/>
    </row>
    <row r="107" spans="2:34">
      <c r="B107" s="72"/>
      <c r="C107" s="372"/>
      <c r="D107" s="372"/>
      <c r="E107" s="372"/>
      <c r="F107" s="372"/>
      <c r="G107" s="372"/>
      <c r="H107" s="372"/>
      <c r="I107" s="372"/>
      <c r="J107" s="372"/>
      <c r="K107" s="372"/>
      <c r="L107" s="372"/>
      <c r="M107" s="372"/>
      <c r="N107" s="372"/>
      <c r="O107" s="372"/>
      <c r="P107" s="372"/>
      <c r="Q107" s="372"/>
      <c r="R107" s="372"/>
      <c r="S107" s="372"/>
      <c r="T107" s="372"/>
      <c r="U107" s="372"/>
      <c r="V107" s="372"/>
      <c r="W107" s="372"/>
      <c r="X107" s="372"/>
      <c r="Y107" s="372"/>
      <c r="Z107" s="372"/>
      <c r="AA107" s="372"/>
      <c r="AB107" s="372"/>
      <c r="AC107" s="372"/>
      <c r="AD107" s="372"/>
      <c r="AE107" s="372"/>
      <c r="AF107" s="372"/>
      <c r="AG107" s="372"/>
      <c r="AH107" s="372"/>
    </row>
    <row r="108" spans="2:34">
      <c r="B108" s="72"/>
      <c r="C108" s="372"/>
      <c r="D108" s="372"/>
      <c r="E108" s="372"/>
      <c r="F108" s="372"/>
      <c r="G108" s="372"/>
      <c r="H108" s="372"/>
      <c r="I108" s="372"/>
      <c r="J108" s="372"/>
      <c r="K108" s="372"/>
      <c r="L108" s="372"/>
      <c r="M108" s="372"/>
      <c r="N108" s="372"/>
      <c r="O108" s="372"/>
      <c r="P108" s="372"/>
      <c r="Q108" s="372"/>
      <c r="R108" s="372"/>
      <c r="S108" s="372"/>
      <c r="T108" s="372"/>
      <c r="U108" s="372"/>
      <c r="V108" s="372"/>
      <c r="W108" s="372"/>
      <c r="X108" s="372"/>
      <c r="Y108" s="372"/>
      <c r="Z108" s="372"/>
      <c r="AA108" s="372"/>
      <c r="AB108" s="372"/>
      <c r="AC108" s="372"/>
      <c r="AD108" s="372"/>
      <c r="AE108" s="372"/>
      <c r="AF108" s="372"/>
      <c r="AG108" s="372"/>
      <c r="AH108" s="372"/>
    </row>
    <row r="109" spans="2:34">
      <c r="B109" s="72"/>
      <c r="C109" s="372"/>
      <c r="D109" s="372"/>
      <c r="E109" s="372"/>
      <c r="F109" s="372"/>
      <c r="G109" s="372"/>
      <c r="H109" s="372"/>
      <c r="I109" s="372"/>
      <c r="J109" s="372"/>
      <c r="K109" s="372"/>
      <c r="L109" s="372"/>
      <c r="M109" s="372"/>
      <c r="N109" s="372"/>
      <c r="O109" s="372"/>
      <c r="P109" s="372"/>
      <c r="Q109" s="372"/>
      <c r="R109" s="372"/>
      <c r="S109" s="372"/>
      <c r="T109" s="372"/>
      <c r="U109" s="372"/>
      <c r="V109" s="372"/>
      <c r="W109" s="372"/>
      <c r="X109" s="372"/>
      <c r="Y109" s="372"/>
      <c r="Z109" s="372"/>
      <c r="AA109" s="372"/>
      <c r="AB109" s="372"/>
      <c r="AC109" s="372"/>
      <c r="AD109" s="372"/>
      <c r="AE109" s="372"/>
      <c r="AF109" s="372"/>
      <c r="AG109" s="372"/>
      <c r="AH109" s="372"/>
    </row>
    <row r="110" spans="2:34">
      <c r="B110" s="72"/>
      <c r="C110" s="372"/>
      <c r="D110" s="372"/>
      <c r="E110" s="372"/>
      <c r="F110" s="372"/>
      <c r="G110" s="372"/>
      <c r="H110" s="372"/>
      <c r="I110" s="372"/>
      <c r="J110" s="372"/>
      <c r="K110" s="372"/>
      <c r="L110" s="372"/>
      <c r="M110" s="372"/>
      <c r="N110" s="372"/>
      <c r="O110" s="372"/>
      <c r="P110" s="372"/>
      <c r="Q110" s="372"/>
      <c r="R110" s="372"/>
      <c r="S110" s="372"/>
      <c r="T110" s="372"/>
      <c r="U110" s="372"/>
      <c r="V110" s="372"/>
      <c r="W110" s="372"/>
      <c r="X110" s="372"/>
      <c r="Y110" s="372"/>
      <c r="Z110" s="372"/>
      <c r="AA110" s="372"/>
      <c r="AB110" s="372"/>
      <c r="AC110" s="372"/>
      <c r="AD110" s="372"/>
      <c r="AE110" s="372"/>
      <c r="AF110" s="372"/>
      <c r="AG110" s="372"/>
      <c r="AH110" s="372"/>
    </row>
    <row r="111" spans="2:34">
      <c r="B111" s="72"/>
      <c r="C111" s="372"/>
      <c r="D111" s="372"/>
      <c r="E111" s="372"/>
      <c r="F111" s="372"/>
      <c r="G111" s="372"/>
      <c r="H111" s="372"/>
      <c r="I111" s="372"/>
      <c r="J111" s="372"/>
      <c r="K111" s="372"/>
      <c r="L111" s="372"/>
      <c r="M111" s="372"/>
      <c r="N111" s="372"/>
      <c r="O111" s="372"/>
      <c r="P111" s="372"/>
      <c r="Q111" s="372"/>
      <c r="R111" s="372"/>
      <c r="S111" s="372"/>
      <c r="T111" s="372"/>
      <c r="U111" s="372"/>
      <c r="V111" s="372"/>
      <c r="W111" s="372"/>
      <c r="X111" s="372"/>
      <c r="Y111" s="372"/>
      <c r="Z111" s="372"/>
      <c r="AA111" s="372"/>
      <c r="AB111" s="372"/>
      <c r="AC111" s="372"/>
      <c r="AD111" s="372"/>
      <c r="AE111" s="372"/>
      <c r="AF111" s="372"/>
      <c r="AG111" s="372"/>
      <c r="AH111" s="372"/>
    </row>
    <row r="112" spans="2:34">
      <c r="B112" s="72"/>
      <c r="C112" s="372"/>
      <c r="D112" s="372"/>
      <c r="E112" s="372"/>
      <c r="F112" s="372"/>
      <c r="G112" s="372"/>
      <c r="H112" s="372"/>
      <c r="I112" s="372"/>
      <c r="J112" s="372"/>
      <c r="K112" s="372"/>
      <c r="L112" s="372"/>
      <c r="M112" s="372"/>
      <c r="N112" s="372"/>
      <c r="O112" s="372"/>
      <c r="P112" s="372"/>
      <c r="Q112" s="372"/>
      <c r="R112" s="372"/>
      <c r="S112" s="372"/>
      <c r="T112" s="372"/>
      <c r="U112" s="372"/>
      <c r="V112" s="372"/>
      <c r="W112" s="372"/>
      <c r="X112" s="372"/>
      <c r="Y112" s="372"/>
      <c r="Z112" s="372"/>
      <c r="AA112" s="372"/>
      <c r="AB112" s="372"/>
      <c r="AC112" s="372"/>
      <c r="AD112" s="372"/>
      <c r="AE112" s="372"/>
      <c r="AF112" s="372"/>
      <c r="AG112" s="372"/>
      <c r="AH112" s="372"/>
    </row>
    <row r="113" spans="2:34">
      <c r="B113" s="72"/>
      <c r="C113" s="372"/>
      <c r="D113" s="372"/>
      <c r="E113" s="372"/>
      <c r="F113" s="372"/>
      <c r="G113" s="372"/>
      <c r="H113" s="372"/>
      <c r="I113" s="372"/>
      <c r="J113" s="372"/>
      <c r="K113" s="372"/>
      <c r="L113" s="372"/>
      <c r="M113" s="372"/>
      <c r="N113" s="372"/>
      <c r="O113" s="372"/>
      <c r="P113" s="372"/>
      <c r="Q113" s="372"/>
      <c r="R113" s="372"/>
      <c r="S113" s="372"/>
      <c r="T113" s="372"/>
      <c r="U113" s="372"/>
      <c r="V113" s="372"/>
      <c r="W113" s="372"/>
      <c r="X113" s="372"/>
      <c r="Y113" s="372"/>
      <c r="Z113" s="372"/>
      <c r="AA113" s="372"/>
      <c r="AB113" s="372"/>
      <c r="AC113" s="372"/>
      <c r="AD113" s="372"/>
      <c r="AE113" s="372"/>
      <c r="AF113" s="372"/>
      <c r="AG113" s="372"/>
      <c r="AH113" s="372"/>
    </row>
    <row r="114" spans="2:34">
      <c r="B114" s="72"/>
      <c r="C114" s="373"/>
      <c r="D114" s="373"/>
      <c r="E114" s="373"/>
      <c r="F114" s="373"/>
      <c r="G114" s="373"/>
      <c r="H114" s="373"/>
      <c r="I114" s="373"/>
      <c r="J114" s="373"/>
      <c r="K114" s="373"/>
      <c r="L114" s="373"/>
      <c r="M114" s="373"/>
      <c r="N114" s="373"/>
      <c r="O114" s="373"/>
      <c r="P114" s="373"/>
      <c r="Q114" s="373"/>
      <c r="R114" s="373"/>
      <c r="S114" s="373"/>
      <c r="T114" s="373"/>
      <c r="U114" s="373"/>
      <c r="V114" s="373"/>
      <c r="W114" s="373"/>
      <c r="X114" s="373"/>
      <c r="Y114" s="373"/>
      <c r="Z114" s="373"/>
      <c r="AA114" s="373"/>
      <c r="AB114" s="373"/>
      <c r="AC114" s="373"/>
      <c r="AD114" s="373"/>
      <c r="AE114" s="373"/>
      <c r="AF114" s="373"/>
      <c r="AG114" s="373"/>
      <c r="AH114" s="372"/>
    </row>
    <row r="115" spans="2:34">
      <c r="B115" s="72"/>
      <c r="C115" s="372"/>
      <c r="D115" s="372"/>
      <c r="E115" s="372"/>
      <c r="F115" s="372"/>
      <c r="G115" s="372"/>
      <c r="H115" s="372"/>
      <c r="I115" s="372"/>
      <c r="J115" s="372"/>
      <c r="K115" s="372"/>
      <c r="L115" s="372"/>
      <c r="M115" s="372"/>
      <c r="N115" s="372"/>
      <c r="O115" s="372"/>
      <c r="P115" s="372"/>
      <c r="Q115" s="372"/>
      <c r="R115" s="372"/>
      <c r="S115" s="372"/>
      <c r="T115" s="372"/>
      <c r="U115" s="372"/>
      <c r="V115" s="372"/>
      <c r="W115" s="372"/>
      <c r="X115" s="372"/>
      <c r="Y115" s="372"/>
      <c r="Z115" s="372"/>
      <c r="AA115" s="372"/>
      <c r="AB115" s="372"/>
      <c r="AC115" s="372"/>
      <c r="AD115" s="372"/>
      <c r="AE115" s="372"/>
      <c r="AF115" s="372"/>
      <c r="AG115" s="372"/>
      <c r="AH115" s="372"/>
    </row>
    <row r="116" spans="2:34">
      <c r="B116" s="72"/>
      <c r="C116" s="372"/>
      <c r="D116" s="372"/>
      <c r="E116" s="372"/>
      <c r="F116" s="372"/>
      <c r="G116" s="372"/>
      <c r="H116" s="372"/>
      <c r="I116" s="372"/>
      <c r="J116" s="372"/>
      <c r="K116" s="372"/>
      <c r="L116" s="372"/>
      <c r="M116" s="372"/>
      <c r="N116" s="372"/>
      <c r="O116" s="372"/>
      <c r="P116" s="372"/>
      <c r="Q116" s="372"/>
      <c r="R116" s="372"/>
      <c r="S116" s="372"/>
      <c r="T116" s="372"/>
      <c r="U116" s="372"/>
      <c r="V116" s="372"/>
      <c r="W116" s="372"/>
      <c r="X116" s="372"/>
      <c r="Y116" s="372"/>
      <c r="Z116" s="372"/>
      <c r="AA116" s="372"/>
      <c r="AB116" s="372"/>
      <c r="AC116" s="372"/>
      <c r="AD116" s="372"/>
      <c r="AE116" s="372"/>
      <c r="AF116" s="372"/>
      <c r="AG116" s="372"/>
      <c r="AH116" s="372"/>
    </row>
    <row r="117" spans="2:34">
      <c r="B117" s="72"/>
      <c r="C117" s="372"/>
      <c r="D117" s="372"/>
      <c r="E117" s="372"/>
      <c r="F117" s="372"/>
      <c r="G117" s="372"/>
      <c r="H117" s="372"/>
      <c r="I117" s="372"/>
      <c r="J117" s="372"/>
      <c r="K117" s="372"/>
      <c r="L117" s="372"/>
      <c r="M117" s="372"/>
      <c r="N117" s="372"/>
      <c r="O117" s="372"/>
      <c r="P117" s="372"/>
      <c r="Q117" s="372"/>
      <c r="R117" s="372"/>
      <c r="S117" s="372"/>
      <c r="T117" s="372"/>
      <c r="U117" s="372"/>
      <c r="V117" s="372"/>
      <c r="W117" s="372"/>
      <c r="X117" s="372"/>
      <c r="Y117" s="372"/>
      <c r="Z117" s="372"/>
      <c r="AA117" s="372"/>
      <c r="AB117" s="372"/>
      <c r="AC117" s="372"/>
      <c r="AD117" s="372"/>
      <c r="AE117" s="372"/>
      <c r="AF117" s="372"/>
      <c r="AG117" s="372"/>
      <c r="AH117" s="372"/>
    </row>
    <row r="118" spans="2:34">
      <c r="B118" s="374"/>
      <c r="C118" s="373"/>
      <c r="D118" s="373"/>
      <c r="E118" s="373"/>
      <c r="F118" s="373"/>
      <c r="G118" s="373"/>
      <c r="H118" s="373"/>
      <c r="I118" s="373"/>
      <c r="J118" s="373"/>
      <c r="K118" s="373"/>
      <c r="L118" s="373"/>
      <c r="M118" s="373"/>
      <c r="N118" s="373"/>
      <c r="O118" s="373"/>
      <c r="P118" s="373"/>
      <c r="Q118" s="373"/>
      <c r="R118" s="373"/>
      <c r="S118" s="373"/>
      <c r="T118" s="373"/>
      <c r="U118" s="373"/>
      <c r="V118" s="373"/>
      <c r="W118" s="373"/>
      <c r="X118" s="373"/>
      <c r="Y118" s="373"/>
      <c r="Z118" s="373"/>
      <c r="AA118" s="373"/>
      <c r="AB118" s="373"/>
      <c r="AC118" s="373"/>
      <c r="AD118" s="373"/>
      <c r="AE118" s="373"/>
      <c r="AF118" s="373"/>
      <c r="AG118" s="373"/>
      <c r="AH118" s="372"/>
    </row>
    <row r="119" spans="2:34">
      <c r="B119" s="72"/>
      <c r="C119" s="372"/>
      <c r="D119" s="372"/>
      <c r="E119" s="372"/>
      <c r="F119" s="372"/>
      <c r="G119" s="372"/>
      <c r="H119" s="372"/>
      <c r="I119" s="372"/>
      <c r="J119" s="372"/>
      <c r="K119" s="372"/>
      <c r="L119" s="372"/>
      <c r="M119" s="372"/>
      <c r="N119" s="372"/>
      <c r="O119" s="372"/>
      <c r="P119" s="372"/>
      <c r="Q119" s="372"/>
      <c r="R119" s="372"/>
      <c r="S119" s="372"/>
      <c r="T119" s="372"/>
      <c r="U119" s="372"/>
      <c r="V119" s="372"/>
      <c r="W119" s="372"/>
      <c r="X119" s="372"/>
      <c r="Y119" s="372"/>
      <c r="Z119" s="372"/>
      <c r="AA119" s="372"/>
      <c r="AB119" s="372"/>
      <c r="AC119" s="372"/>
      <c r="AD119" s="372"/>
      <c r="AE119" s="372"/>
      <c r="AF119" s="372"/>
      <c r="AG119" s="372"/>
      <c r="AH119" s="372"/>
    </row>
    <row r="120" spans="2:34">
      <c r="B120" s="72"/>
      <c r="C120" s="373"/>
      <c r="D120" s="373"/>
      <c r="E120" s="373"/>
      <c r="F120" s="373"/>
      <c r="G120" s="373"/>
      <c r="H120" s="373"/>
      <c r="I120" s="373"/>
      <c r="J120" s="373"/>
      <c r="K120" s="373"/>
      <c r="L120" s="373"/>
      <c r="M120" s="373"/>
      <c r="N120" s="373"/>
      <c r="O120" s="373"/>
      <c r="P120" s="373"/>
      <c r="Q120" s="373"/>
      <c r="R120" s="373"/>
      <c r="S120" s="373"/>
      <c r="T120" s="373"/>
      <c r="U120" s="373"/>
      <c r="V120" s="373"/>
      <c r="W120" s="373"/>
      <c r="X120" s="373"/>
      <c r="Y120" s="373"/>
      <c r="Z120" s="373"/>
      <c r="AA120" s="373"/>
      <c r="AB120" s="373"/>
      <c r="AC120" s="373"/>
      <c r="AD120" s="373"/>
      <c r="AE120" s="373"/>
      <c r="AF120" s="373"/>
      <c r="AG120" s="373"/>
      <c r="AH120" s="372"/>
    </row>
    <row r="121" spans="2:34">
      <c r="B121" s="72"/>
      <c r="C121" s="372"/>
      <c r="D121" s="372"/>
      <c r="E121" s="372"/>
      <c r="F121" s="372"/>
      <c r="G121" s="372"/>
      <c r="H121" s="372"/>
      <c r="I121" s="372"/>
      <c r="J121" s="372"/>
      <c r="K121" s="372"/>
      <c r="L121" s="372"/>
      <c r="M121" s="372"/>
      <c r="N121" s="372"/>
      <c r="O121" s="372"/>
      <c r="P121" s="372"/>
      <c r="Q121" s="372"/>
      <c r="R121" s="372"/>
      <c r="S121" s="372"/>
      <c r="T121" s="372"/>
      <c r="U121" s="372"/>
      <c r="V121" s="372"/>
      <c r="W121" s="372"/>
      <c r="X121" s="372"/>
      <c r="Y121" s="372"/>
      <c r="Z121" s="372"/>
      <c r="AA121" s="372"/>
      <c r="AB121" s="372"/>
      <c r="AC121" s="372"/>
      <c r="AD121" s="372"/>
      <c r="AE121" s="372"/>
      <c r="AF121" s="372"/>
      <c r="AG121" s="372"/>
      <c r="AH121" s="372"/>
    </row>
    <row r="122" spans="2:34">
      <c r="B122" s="72"/>
      <c r="C122" s="372"/>
      <c r="D122" s="372"/>
      <c r="E122" s="372"/>
      <c r="F122" s="372"/>
      <c r="G122" s="372"/>
      <c r="H122" s="372"/>
      <c r="I122" s="372"/>
      <c r="J122" s="372"/>
      <c r="K122" s="372"/>
      <c r="L122" s="372"/>
      <c r="M122" s="372"/>
      <c r="N122" s="372"/>
      <c r="O122" s="372"/>
      <c r="P122" s="372"/>
      <c r="Q122" s="372"/>
      <c r="R122" s="372"/>
      <c r="S122" s="372"/>
      <c r="T122" s="372"/>
      <c r="U122" s="372"/>
      <c r="V122" s="372"/>
      <c r="W122" s="372"/>
      <c r="X122" s="372"/>
      <c r="Y122" s="372"/>
      <c r="Z122" s="372"/>
      <c r="AA122" s="372"/>
      <c r="AB122" s="372"/>
      <c r="AC122" s="372"/>
      <c r="AD122" s="372"/>
      <c r="AE122" s="372"/>
      <c r="AF122" s="372"/>
      <c r="AG122" s="372"/>
      <c r="AH122" s="372"/>
    </row>
    <row r="123" spans="2:34">
      <c r="B123" s="72"/>
      <c r="C123" s="372"/>
      <c r="D123" s="372"/>
      <c r="E123" s="372"/>
      <c r="F123" s="372"/>
      <c r="G123" s="372"/>
      <c r="H123" s="372"/>
      <c r="I123" s="372"/>
      <c r="J123" s="372"/>
      <c r="K123" s="372"/>
      <c r="L123" s="372"/>
      <c r="M123" s="372"/>
      <c r="N123" s="372"/>
      <c r="O123" s="372"/>
      <c r="P123" s="372"/>
      <c r="Q123" s="372"/>
      <c r="R123" s="372"/>
      <c r="S123" s="372"/>
      <c r="T123" s="372"/>
      <c r="U123" s="372"/>
      <c r="V123" s="372"/>
      <c r="W123" s="372"/>
      <c r="X123" s="372"/>
      <c r="Y123" s="372"/>
      <c r="Z123" s="372"/>
      <c r="AA123" s="372"/>
      <c r="AB123" s="372"/>
      <c r="AC123" s="372"/>
      <c r="AD123" s="372"/>
      <c r="AE123" s="372"/>
      <c r="AF123" s="372"/>
      <c r="AG123" s="372"/>
      <c r="AH123" s="372"/>
    </row>
    <row r="124" spans="2:34">
      <c r="B124" s="72"/>
      <c r="C124" s="372"/>
      <c r="D124" s="372"/>
      <c r="E124" s="372"/>
      <c r="F124" s="372"/>
      <c r="G124" s="372"/>
      <c r="H124" s="372"/>
      <c r="I124" s="372"/>
      <c r="J124" s="372"/>
      <c r="K124" s="372"/>
      <c r="L124" s="372"/>
      <c r="M124" s="372"/>
      <c r="N124" s="372"/>
      <c r="O124" s="372"/>
      <c r="P124" s="372"/>
      <c r="Q124" s="372"/>
      <c r="R124" s="372"/>
      <c r="S124" s="372"/>
      <c r="T124" s="372"/>
      <c r="U124" s="372"/>
      <c r="V124" s="372"/>
      <c r="W124" s="372"/>
      <c r="X124" s="372"/>
      <c r="Y124" s="372"/>
      <c r="Z124" s="372"/>
      <c r="AA124" s="372"/>
      <c r="AB124" s="372"/>
      <c r="AC124" s="372"/>
      <c r="AD124" s="372"/>
      <c r="AE124" s="372"/>
      <c r="AF124" s="372"/>
      <c r="AG124" s="372"/>
      <c r="AH124" s="372"/>
    </row>
    <row r="125" spans="2:34">
      <c r="B125" s="72"/>
      <c r="C125" s="372"/>
      <c r="D125" s="372"/>
      <c r="E125" s="372"/>
      <c r="F125" s="372"/>
      <c r="G125" s="372"/>
      <c r="H125" s="372"/>
      <c r="I125" s="372"/>
      <c r="J125" s="372"/>
      <c r="K125" s="372"/>
      <c r="L125" s="372"/>
      <c r="M125" s="372"/>
      <c r="N125" s="372"/>
      <c r="O125" s="372"/>
      <c r="P125" s="372"/>
      <c r="Q125" s="372"/>
      <c r="R125" s="372"/>
      <c r="S125" s="372"/>
      <c r="T125" s="372"/>
      <c r="U125" s="372"/>
      <c r="V125" s="372"/>
      <c r="W125" s="372"/>
      <c r="X125" s="372"/>
      <c r="Y125" s="372"/>
      <c r="Z125" s="372"/>
      <c r="AA125" s="372"/>
      <c r="AB125" s="372"/>
      <c r="AC125" s="372"/>
      <c r="AD125" s="372"/>
      <c r="AE125" s="372"/>
      <c r="AF125" s="372"/>
      <c r="AG125" s="372"/>
      <c r="AH125" s="372"/>
    </row>
    <row r="126" spans="2:34">
      <c r="B126" s="72"/>
      <c r="C126" s="372"/>
      <c r="D126" s="372"/>
      <c r="E126" s="372"/>
      <c r="F126" s="372"/>
      <c r="G126" s="372"/>
      <c r="H126" s="372"/>
      <c r="I126" s="372"/>
      <c r="J126" s="372"/>
      <c r="K126" s="372"/>
      <c r="L126" s="372"/>
      <c r="M126" s="372"/>
      <c r="N126" s="372"/>
      <c r="O126" s="372"/>
      <c r="P126" s="372"/>
      <c r="Q126" s="372"/>
      <c r="R126" s="372"/>
      <c r="S126" s="372"/>
      <c r="T126" s="372"/>
      <c r="U126" s="372"/>
      <c r="V126" s="372"/>
      <c r="W126" s="372"/>
      <c r="X126" s="372"/>
      <c r="Y126" s="372"/>
      <c r="Z126" s="372"/>
      <c r="AA126" s="372"/>
      <c r="AB126" s="372"/>
      <c r="AC126" s="372"/>
      <c r="AD126" s="372"/>
      <c r="AE126" s="372"/>
      <c r="AF126" s="372"/>
      <c r="AG126" s="372"/>
      <c r="AH126" s="372"/>
    </row>
    <row r="127" spans="2:34">
      <c r="B127" s="72"/>
      <c r="C127" s="372"/>
      <c r="D127" s="372"/>
      <c r="E127" s="372"/>
      <c r="F127" s="372"/>
      <c r="G127" s="372"/>
      <c r="H127" s="372"/>
      <c r="I127" s="372"/>
      <c r="J127" s="372"/>
      <c r="K127" s="372"/>
      <c r="L127" s="372"/>
      <c r="M127" s="372"/>
      <c r="N127" s="372"/>
      <c r="O127" s="372"/>
      <c r="P127" s="372"/>
      <c r="Q127" s="372"/>
      <c r="R127" s="372"/>
      <c r="S127" s="372"/>
      <c r="T127" s="372"/>
      <c r="U127" s="372"/>
      <c r="V127" s="372"/>
      <c r="W127" s="372"/>
      <c r="X127" s="372"/>
      <c r="Y127" s="372"/>
      <c r="Z127" s="372"/>
      <c r="AA127" s="372"/>
      <c r="AB127" s="372"/>
      <c r="AC127" s="372"/>
      <c r="AD127" s="372"/>
      <c r="AE127" s="372"/>
      <c r="AF127" s="372"/>
      <c r="AG127" s="372"/>
      <c r="AH127" s="372"/>
    </row>
    <row r="128" spans="2:34">
      <c r="B128" s="72"/>
      <c r="C128" s="372"/>
      <c r="D128" s="372"/>
      <c r="E128" s="372"/>
      <c r="F128" s="372"/>
      <c r="G128" s="372"/>
      <c r="H128" s="372"/>
      <c r="I128" s="372"/>
      <c r="J128" s="372"/>
      <c r="K128" s="372"/>
      <c r="L128" s="372"/>
      <c r="M128" s="372"/>
      <c r="N128" s="372"/>
      <c r="O128" s="372"/>
      <c r="P128" s="372"/>
      <c r="Q128" s="372"/>
      <c r="R128" s="372"/>
      <c r="S128" s="372"/>
      <c r="T128" s="372"/>
      <c r="U128" s="372"/>
      <c r="V128" s="372"/>
      <c r="W128" s="372"/>
      <c r="X128" s="372"/>
      <c r="Y128" s="372"/>
      <c r="Z128" s="372"/>
      <c r="AA128" s="372"/>
      <c r="AB128" s="372"/>
      <c r="AC128" s="372"/>
      <c r="AD128" s="372"/>
      <c r="AE128" s="372"/>
      <c r="AF128" s="372"/>
      <c r="AG128" s="372"/>
      <c r="AH128" s="372"/>
    </row>
    <row r="129" spans="2:34">
      <c r="B129" s="72"/>
      <c r="C129" s="372"/>
      <c r="D129" s="372"/>
      <c r="E129" s="372"/>
      <c r="F129" s="372"/>
      <c r="G129" s="372"/>
      <c r="H129" s="372"/>
      <c r="I129" s="372"/>
      <c r="J129" s="372"/>
      <c r="K129" s="372"/>
      <c r="L129" s="372"/>
      <c r="M129" s="372"/>
      <c r="N129" s="372"/>
      <c r="O129" s="372"/>
      <c r="P129" s="372"/>
      <c r="Q129" s="372"/>
      <c r="R129" s="372"/>
      <c r="S129" s="372"/>
      <c r="T129" s="372"/>
      <c r="U129" s="372"/>
      <c r="V129" s="372"/>
      <c r="W129" s="372"/>
      <c r="X129" s="372"/>
      <c r="Y129" s="372"/>
      <c r="Z129" s="372"/>
      <c r="AA129" s="372"/>
      <c r="AB129" s="372"/>
      <c r="AC129" s="372"/>
      <c r="AD129" s="372"/>
      <c r="AE129" s="372"/>
      <c r="AF129" s="372"/>
      <c r="AG129" s="372"/>
      <c r="AH129" s="372"/>
    </row>
    <row r="130" spans="2:34">
      <c r="B130" s="72"/>
      <c r="C130" s="372"/>
      <c r="D130" s="372"/>
      <c r="E130" s="372"/>
      <c r="F130" s="372"/>
      <c r="G130" s="372"/>
      <c r="H130" s="372"/>
      <c r="I130" s="372"/>
      <c r="J130" s="372"/>
      <c r="K130" s="372"/>
      <c r="L130" s="372"/>
      <c r="M130" s="372"/>
      <c r="N130" s="372"/>
      <c r="O130" s="372"/>
      <c r="P130" s="372"/>
      <c r="Q130" s="372"/>
      <c r="R130" s="372"/>
      <c r="S130" s="372"/>
      <c r="T130" s="372"/>
      <c r="U130" s="372"/>
      <c r="V130" s="372"/>
      <c r="W130" s="372"/>
      <c r="X130" s="372"/>
      <c r="Y130" s="372"/>
      <c r="Z130" s="372"/>
      <c r="AA130" s="372"/>
      <c r="AB130" s="372"/>
      <c r="AC130" s="372"/>
      <c r="AD130" s="372"/>
      <c r="AE130" s="372"/>
      <c r="AF130" s="372"/>
      <c r="AG130" s="372"/>
      <c r="AH130" s="372"/>
    </row>
    <row r="131" spans="2:34">
      <c r="B131" s="72"/>
      <c r="C131" s="372"/>
      <c r="D131" s="372"/>
      <c r="E131" s="372"/>
      <c r="F131" s="372"/>
      <c r="G131" s="372"/>
      <c r="H131" s="372"/>
      <c r="I131" s="372"/>
      <c r="J131" s="372"/>
      <c r="K131" s="372"/>
      <c r="L131" s="372"/>
      <c r="M131" s="372"/>
      <c r="N131" s="372"/>
      <c r="O131" s="372"/>
      <c r="P131" s="372"/>
      <c r="Q131" s="372"/>
      <c r="R131" s="372"/>
      <c r="S131" s="372"/>
      <c r="T131" s="372"/>
      <c r="U131" s="372"/>
      <c r="V131" s="372"/>
      <c r="W131" s="372"/>
      <c r="X131" s="372"/>
      <c r="Y131" s="372"/>
      <c r="Z131" s="372"/>
      <c r="AA131" s="372"/>
      <c r="AB131" s="372"/>
      <c r="AC131" s="372"/>
      <c r="AD131" s="372"/>
      <c r="AE131" s="372"/>
      <c r="AF131" s="372"/>
      <c r="AG131" s="372"/>
      <c r="AH131" s="372"/>
    </row>
    <row r="132" spans="2:34">
      <c r="B132" s="72"/>
      <c r="C132" s="372"/>
      <c r="D132" s="372"/>
      <c r="E132" s="372"/>
      <c r="F132" s="372"/>
      <c r="G132" s="372"/>
      <c r="H132" s="372"/>
      <c r="I132" s="372"/>
      <c r="J132" s="372"/>
      <c r="K132" s="372"/>
      <c r="L132" s="372"/>
      <c r="M132" s="372"/>
      <c r="N132" s="372"/>
      <c r="O132" s="372"/>
      <c r="P132" s="372"/>
      <c r="Q132" s="372"/>
      <c r="R132" s="372"/>
      <c r="S132" s="372"/>
      <c r="T132" s="372"/>
      <c r="U132" s="372"/>
      <c r="V132" s="372"/>
      <c r="W132" s="372"/>
      <c r="X132" s="372"/>
      <c r="Y132" s="372"/>
      <c r="Z132" s="372"/>
      <c r="AA132" s="372"/>
      <c r="AB132" s="372"/>
      <c r="AC132" s="372"/>
      <c r="AD132" s="372"/>
      <c r="AE132" s="372"/>
      <c r="AF132" s="372"/>
      <c r="AG132" s="372"/>
      <c r="AH132" s="372"/>
    </row>
    <row r="133" spans="2:34">
      <c r="B133" s="72"/>
      <c r="C133" s="373"/>
      <c r="D133" s="373"/>
      <c r="E133" s="373"/>
      <c r="F133" s="373"/>
      <c r="G133" s="373"/>
      <c r="H133" s="373"/>
      <c r="I133" s="373"/>
      <c r="J133" s="373"/>
      <c r="K133" s="373"/>
      <c r="L133" s="373"/>
      <c r="M133" s="373"/>
      <c r="N133" s="373"/>
      <c r="O133" s="373"/>
      <c r="P133" s="373"/>
      <c r="Q133" s="373"/>
      <c r="R133" s="373"/>
      <c r="S133" s="373"/>
      <c r="T133" s="373"/>
      <c r="U133" s="373"/>
      <c r="V133" s="373"/>
      <c r="W133" s="373"/>
      <c r="X133" s="373"/>
      <c r="Y133" s="373"/>
      <c r="Z133" s="373"/>
      <c r="AA133" s="373"/>
      <c r="AB133" s="373"/>
      <c r="AC133" s="373"/>
      <c r="AD133" s="373"/>
      <c r="AE133" s="373"/>
      <c r="AF133" s="373"/>
      <c r="AG133" s="373"/>
      <c r="AH133" s="372"/>
    </row>
    <row r="134" spans="2:34">
      <c r="B134" s="72"/>
      <c r="C134" s="372"/>
      <c r="D134" s="372"/>
      <c r="E134" s="372"/>
      <c r="F134" s="372"/>
      <c r="G134" s="372"/>
      <c r="H134" s="372"/>
      <c r="I134" s="372"/>
      <c r="J134" s="372"/>
      <c r="K134" s="372"/>
      <c r="L134" s="372"/>
      <c r="M134" s="372"/>
      <c r="N134" s="372"/>
      <c r="O134" s="372"/>
      <c r="P134" s="372"/>
      <c r="Q134" s="372"/>
      <c r="R134" s="372"/>
      <c r="S134" s="372"/>
      <c r="T134" s="372"/>
      <c r="U134" s="372"/>
      <c r="V134" s="372"/>
      <c r="W134" s="372"/>
      <c r="X134" s="372"/>
      <c r="Y134" s="372"/>
      <c r="Z134" s="372"/>
      <c r="AA134" s="372"/>
      <c r="AB134" s="372"/>
      <c r="AC134" s="372"/>
      <c r="AD134" s="372"/>
      <c r="AE134" s="372"/>
      <c r="AF134" s="372"/>
      <c r="AG134" s="372"/>
      <c r="AH134" s="372"/>
    </row>
    <row r="135" spans="2:34">
      <c r="B135" s="72"/>
      <c r="C135" s="372"/>
      <c r="D135" s="372"/>
      <c r="E135" s="372"/>
      <c r="F135" s="372"/>
      <c r="G135" s="372"/>
      <c r="H135" s="372"/>
      <c r="I135" s="372"/>
      <c r="J135" s="372"/>
      <c r="K135" s="372"/>
      <c r="L135" s="372"/>
      <c r="M135" s="372"/>
      <c r="N135" s="372"/>
      <c r="O135" s="372"/>
      <c r="P135" s="372"/>
      <c r="Q135" s="372"/>
      <c r="R135" s="372"/>
      <c r="S135" s="372"/>
      <c r="T135" s="372"/>
      <c r="U135" s="372"/>
      <c r="V135" s="372"/>
      <c r="W135" s="372"/>
      <c r="X135" s="372"/>
      <c r="Y135" s="372"/>
      <c r="Z135" s="372"/>
      <c r="AA135" s="372"/>
      <c r="AB135" s="372"/>
      <c r="AC135" s="372"/>
      <c r="AD135" s="372"/>
      <c r="AE135" s="372"/>
      <c r="AF135" s="372"/>
      <c r="AG135" s="372"/>
      <c r="AH135" s="372"/>
    </row>
    <row r="136" spans="2:34">
      <c r="B136" s="72"/>
      <c r="C136" s="372"/>
      <c r="D136" s="372"/>
      <c r="E136" s="372"/>
      <c r="F136" s="372"/>
      <c r="G136" s="372"/>
      <c r="H136" s="372"/>
      <c r="I136" s="372"/>
      <c r="J136" s="372"/>
      <c r="K136" s="372"/>
      <c r="L136" s="372"/>
      <c r="M136" s="372"/>
      <c r="N136" s="372"/>
      <c r="O136" s="372"/>
      <c r="P136" s="372"/>
      <c r="Q136" s="372"/>
      <c r="R136" s="372"/>
      <c r="S136" s="372"/>
      <c r="T136" s="372"/>
      <c r="U136" s="372"/>
      <c r="V136" s="372"/>
      <c r="W136" s="372"/>
      <c r="X136" s="372"/>
      <c r="Y136" s="372"/>
      <c r="Z136" s="372"/>
      <c r="AA136" s="372"/>
      <c r="AB136" s="372"/>
      <c r="AC136" s="372"/>
      <c r="AD136" s="372"/>
      <c r="AE136" s="372"/>
      <c r="AF136" s="372"/>
      <c r="AG136" s="372"/>
      <c r="AH136" s="372"/>
    </row>
    <row r="137" spans="2:34">
      <c r="B137" s="375"/>
      <c r="C137" s="375"/>
      <c r="D137" s="375"/>
      <c r="E137" s="375"/>
      <c r="F137" s="375"/>
      <c r="G137" s="375"/>
      <c r="H137" s="375"/>
      <c r="I137" s="375"/>
      <c r="J137" s="375"/>
      <c r="K137" s="375"/>
      <c r="L137" s="375"/>
      <c r="M137" s="375"/>
      <c r="N137" s="375"/>
      <c r="O137" s="375"/>
      <c r="P137" s="375"/>
      <c r="Q137" s="375"/>
      <c r="R137" s="375"/>
      <c r="S137" s="375"/>
      <c r="T137" s="375"/>
      <c r="U137" s="375"/>
      <c r="V137" s="375"/>
      <c r="W137" s="375"/>
      <c r="X137" s="375"/>
      <c r="Y137" s="375"/>
      <c r="Z137" s="375"/>
      <c r="AA137" s="375"/>
      <c r="AB137" s="375"/>
      <c r="AC137" s="375"/>
      <c r="AD137" s="375"/>
      <c r="AE137" s="375"/>
      <c r="AF137" s="375"/>
      <c r="AG137" s="375"/>
      <c r="AH137" s="375"/>
    </row>
    <row r="138" spans="2:34">
      <c r="B138" s="72"/>
      <c r="C138" s="376"/>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c r="AD138" s="376"/>
      <c r="AE138" s="376"/>
      <c r="AF138" s="376"/>
      <c r="AG138" s="376"/>
      <c r="AH138" s="377"/>
    </row>
    <row r="139" spans="2:34">
      <c r="B139" s="72"/>
      <c r="C139" s="376"/>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c r="AD139" s="376"/>
      <c r="AE139" s="376"/>
      <c r="AF139" s="376"/>
      <c r="AG139" s="376"/>
      <c r="AH139" s="378"/>
    </row>
    <row r="140" spans="2:34">
      <c r="B140" s="68"/>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379"/>
    </row>
    <row r="141" spans="2:34">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70"/>
    </row>
    <row r="142" spans="2:34">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70"/>
    </row>
    <row r="143" spans="2:34">
      <c r="B143" s="387"/>
      <c r="C143" s="387"/>
      <c r="D143" s="70"/>
      <c r="E143" s="70"/>
      <c r="F143" s="70"/>
      <c r="G143" s="70"/>
      <c r="H143" s="70"/>
      <c r="I143" s="70"/>
      <c r="J143" s="70"/>
      <c r="K143" s="70"/>
      <c r="L143" s="70"/>
      <c r="M143" s="70"/>
      <c r="N143" s="70"/>
      <c r="O143" s="70"/>
      <c r="P143" s="70"/>
      <c r="Q143" s="70"/>
      <c r="R143" s="70"/>
      <c r="S143" s="70"/>
      <c r="T143" s="70"/>
      <c r="U143" s="70"/>
      <c r="V143" s="70"/>
      <c r="W143" s="70"/>
      <c r="X143" s="70"/>
      <c r="Y143" s="70"/>
      <c r="Z143" s="70"/>
      <c r="AA143" s="70"/>
      <c r="AB143" s="70"/>
      <c r="AC143" s="70"/>
      <c r="AD143" s="70"/>
      <c r="AE143" s="70"/>
      <c r="AF143" s="70"/>
      <c r="AG143" s="70"/>
      <c r="AH143" s="70"/>
    </row>
    <row r="144" spans="2:34">
      <c r="B144" s="68"/>
      <c r="C144" s="373"/>
      <c r="D144" s="373"/>
      <c r="E144" s="373"/>
      <c r="F144" s="373"/>
      <c r="G144" s="373"/>
      <c r="H144" s="373"/>
      <c r="I144" s="373"/>
      <c r="J144" s="373"/>
      <c r="K144" s="373"/>
      <c r="L144" s="373"/>
      <c r="M144" s="373"/>
      <c r="N144" s="373"/>
      <c r="O144" s="373"/>
      <c r="P144" s="373"/>
      <c r="Q144" s="373"/>
      <c r="R144" s="373"/>
      <c r="S144" s="373"/>
      <c r="T144" s="373"/>
      <c r="U144" s="373"/>
      <c r="V144" s="373"/>
      <c r="W144" s="373"/>
      <c r="X144" s="373"/>
      <c r="Y144" s="373"/>
      <c r="Z144" s="373"/>
      <c r="AA144" s="373"/>
      <c r="AB144" s="373"/>
      <c r="AC144" s="373"/>
      <c r="AD144" s="373"/>
      <c r="AE144" s="373"/>
      <c r="AF144" s="373"/>
      <c r="AG144" s="373"/>
      <c r="AH144" s="70"/>
    </row>
    <row r="145" spans="2:34">
      <c r="B145" s="72"/>
      <c r="C145" s="372"/>
      <c r="D145" s="372"/>
      <c r="E145" s="372"/>
      <c r="F145" s="372"/>
      <c r="G145" s="372"/>
      <c r="H145" s="372"/>
      <c r="I145" s="372"/>
      <c r="J145" s="372"/>
      <c r="K145" s="372"/>
      <c r="L145" s="372"/>
      <c r="M145" s="372"/>
      <c r="N145" s="372"/>
      <c r="O145" s="372"/>
      <c r="P145" s="372"/>
      <c r="Q145" s="372"/>
      <c r="R145" s="372"/>
      <c r="S145" s="372"/>
      <c r="T145" s="372"/>
      <c r="U145" s="372"/>
      <c r="V145" s="372"/>
      <c r="W145" s="372"/>
      <c r="X145" s="372"/>
      <c r="Y145" s="372"/>
      <c r="Z145" s="372"/>
      <c r="AA145" s="372"/>
      <c r="AB145" s="372"/>
      <c r="AC145" s="372"/>
      <c r="AD145" s="372"/>
      <c r="AE145" s="372"/>
      <c r="AF145" s="372"/>
      <c r="AG145" s="372"/>
      <c r="AH145" s="372"/>
    </row>
    <row r="146" spans="2:34">
      <c r="B146" s="72"/>
      <c r="C146" s="372"/>
      <c r="D146" s="372"/>
      <c r="E146" s="372"/>
      <c r="F146" s="372"/>
      <c r="G146" s="372"/>
      <c r="H146" s="372"/>
      <c r="I146" s="372"/>
      <c r="J146" s="372"/>
      <c r="K146" s="372"/>
      <c r="L146" s="372"/>
      <c r="M146" s="372"/>
      <c r="N146" s="372"/>
      <c r="O146" s="372"/>
      <c r="P146" s="372"/>
      <c r="Q146" s="372"/>
      <c r="R146" s="372"/>
      <c r="S146" s="372"/>
      <c r="T146" s="372"/>
      <c r="U146" s="372"/>
      <c r="V146" s="372"/>
      <c r="W146" s="372"/>
      <c r="X146" s="372"/>
      <c r="Y146" s="372"/>
      <c r="Z146" s="372"/>
      <c r="AA146" s="372"/>
      <c r="AB146" s="372"/>
      <c r="AC146" s="372"/>
      <c r="AD146" s="372"/>
      <c r="AE146" s="372"/>
      <c r="AF146" s="372"/>
      <c r="AG146" s="372"/>
      <c r="AH146" s="372"/>
    </row>
    <row r="147" spans="2:34">
      <c r="B147" s="72"/>
      <c r="C147" s="372"/>
      <c r="D147" s="372"/>
      <c r="E147" s="372"/>
      <c r="F147" s="372"/>
      <c r="G147" s="372"/>
      <c r="H147" s="372"/>
      <c r="I147" s="372"/>
      <c r="J147" s="372"/>
      <c r="K147" s="372"/>
      <c r="L147" s="372"/>
      <c r="M147" s="372"/>
      <c r="N147" s="372"/>
      <c r="O147" s="372"/>
      <c r="P147" s="372"/>
      <c r="Q147" s="372"/>
      <c r="R147" s="372"/>
      <c r="S147" s="372"/>
      <c r="T147" s="372"/>
      <c r="U147" s="372"/>
      <c r="V147" s="372"/>
      <c r="W147" s="372"/>
      <c r="X147" s="372"/>
      <c r="Y147" s="372"/>
      <c r="Z147" s="372"/>
      <c r="AA147" s="372"/>
      <c r="AB147" s="372"/>
      <c r="AC147" s="372"/>
      <c r="AD147" s="372"/>
      <c r="AE147" s="372"/>
      <c r="AF147" s="372"/>
      <c r="AG147" s="372"/>
      <c r="AH147" s="372"/>
    </row>
    <row r="148" spans="2:34">
      <c r="B148" s="72"/>
      <c r="C148" s="372"/>
      <c r="D148" s="372"/>
      <c r="E148" s="372"/>
      <c r="F148" s="372"/>
      <c r="G148" s="372"/>
      <c r="H148" s="372"/>
      <c r="I148" s="372"/>
      <c r="J148" s="372"/>
      <c r="K148" s="372"/>
      <c r="L148" s="372"/>
      <c r="M148" s="372"/>
      <c r="N148" s="372"/>
      <c r="O148" s="372"/>
      <c r="P148" s="372"/>
      <c r="Q148" s="372"/>
      <c r="R148" s="372"/>
      <c r="S148" s="372"/>
      <c r="T148" s="372"/>
      <c r="U148" s="372"/>
      <c r="V148" s="372"/>
      <c r="W148" s="372"/>
      <c r="X148" s="372"/>
      <c r="Y148" s="372"/>
      <c r="Z148" s="372"/>
      <c r="AA148" s="372"/>
      <c r="AB148" s="372"/>
      <c r="AC148" s="372"/>
      <c r="AD148" s="372"/>
      <c r="AE148" s="372"/>
      <c r="AF148" s="372"/>
      <c r="AG148" s="372"/>
      <c r="AH148" s="372"/>
    </row>
    <row r="149" spans="2:34">
      <c r="B149" s="72"/>
      <c r="C149" s="372"/>
      <c r="D149" s="372"/>
      <c r="E149" s="372"/>
      <c r="F149" s="372"/>
      <c r="G149" s="372"/>
      <c r="H149" s="372"/>
      <c r="I149" s="372"/>
      <c r="J149" s="372"/>
      <c r="K149" s="372"/>
      <c r="L149" s="372"/>
      <c r="M149" s="372"/>
      <c r="N149" s="372"/>
      <c r="O149" s="372"/>
      <c r="P149" s="372"/>
      <c r="Q149" s="372"/>
      <c r="R149" s="372"/>
      <c r="S149" s="372"/>
      <c r="T149" s="372"/>
      <c r="U149" s="372"/>
      <c r="V149" s="372"/>
      <c r="W149" s="372"/>
      <c r="X149" s="372"/>
      <c r="Y149" s="372"/>
      <c r="Z149" s="372"/>
      <c r="AA149" s="372"/>
      <c r="AB149" s="372"/>
      <c r="AC149" s="372"/>
      <c r="AD149" s="372"/>
      <c r="AE149" s="372"/>
      <c r="AF149" s="372"/>
      <c r="AG149" s="372"/>
      <c r="AH149" s="372"/>
    </row>
    <row r="150" spans="2:34">
      <c r="B150" s="72"/>
      <c r="C150" s="372"/>
      <c r="D150" s="372"/>
      <c r="E150" s="372"/>
      <c r="F150" s="372"/>
      <c r="G150" s="372"/>
      <c r="H150" s="372"/>
      <c r="I150" s="372"/>
      <c r="J150" s="372"/>
      <c r="K150" s="372"/>
      <c r="L150" s="372"/>
      <c r="M150" s="372"/>
      <c r="N150" s="372"/>
      <c r="O150" s="372"/>
      <c r="P150" s="372"/>
      <c r="Q150" s="372"/>
      <c r="R150" s="372"/>
      <c r="S150" s="372"/>
      <c r="T150" s="372"/>
      <c r="U150" s="372"/>
      <c r="V150" s="372"/>
      <c r="W150" s="372"/>
      <c r="X150" s="372"/>
      <c r="Y150" s="372"/>
      <c r="Z150" s="372"/>
      <c r="AA150" s="372"/>
      <c r="AB150" s="372"/>
      <c r="AC150" s="372"/>
      <c r="AD150" s="372"/>
      <c r="AE150" s="372"/>
      <c r="AF150" s="372"/>
      <c r="AG150" s="372"/>
      <c r="AH150" s="372"/>
    </row>
    <row r="151" spans="2:34">
      <c r="B151" s="72"/>
      <c r="C151" s="372"/>
      <c r="D151" s="372"/>
      <c r="E151" s="372"/>
      <c r="F151" s="372"/>
      <c r="G151" s="372"/>
      <c r="H151" s="372"/>
      <c r="I151" s="372"/>
      <c r="J151" s="372"/>
      <c r="K151" s="372"/>
      <c r="L151" s="372"/>
      <c r="M151" s="372"/>
      <c r="N151" s="372"/>
      <c r="O151" s="372"/>
      <c r="P151" s="372"/>
      <c r="Q151" s="372"/>
      <c r="R151" s="372"/>
      <c r="S151" s="372"/>
      <c r="T151" s="372"/>
      <c r="U151" s="372"/>
      <c r="V151" s="372"/>
      <c r="W151" s="372"/>
      <c r="X151" s="372"/>
      <c r="Y151" s="372"/>
      <c r="Z151" s="372"/>
      <c r="AA151" s="372"/>
      <c r="AB151" s="372"/>
      <c r="AC151" s="372"/>
      <c r="AD151" s="372"/>
      <c r="AE151" s="372"/>
      <c r="AF151" s="372"/>
      <c r="AG151" s="372"/>
      <c r="AH151" s="372"/>
    </row>
    <row r="152" spans="2:34">
      <c r="B152" s="72"/>
      <c r="C152" s="372"/>
      <c r="D152" s="372"/>
      <c r="E152" s="372"/>
      <c r="F152" s="372"/>
      <c r="G152" s="372"/>
      <c r="H152" s="372"/>
      <c r="I152" s="372"/>
      <c r="J152" s="372"/>
      <c r="K152" s="372"/>
      <c r="L152" s="372"/>
      <c r="M152" s="372"/>
      <c r="N152" s="372"/>
      <c r="O152" s="372"/>
      <c r="P152" s="372"/>
      <c r="Q152" s="372"/>
      <c r="R152" s="372"/>
      <c r="S152" s="372"/>
      <c r="T152" s="372"/>
      <c r="U152" s="372"/>
      <c r="V152" s="372"/>
      <c r="W152" s="372"/>
      <c r="X152" s="372"/>
      <c r="Y152" s="372"/>
      <c r="Z152" s="372"/>
      <c r="AA152" s="372"/>
      <c r="AB152" s="372"/>
      <c r="AC152" s="372"/>
      <c r="AD152" s="372"/>
      <c r="AE152" s="372"/>
      <c r="AF152" s="372"/>
      <c r="AG152" s="372"/>
      <c r="AH152" s="372"/>
    </row>
    <row r="153" spans="2:34">
      <c r="B153" s="72"/>
      <c r="C153" s="372"/>
      <c r="D153" s="372"/>
      <c r="E153" s="372"/>
      <c r="F153" s="372"/>
      <c r="G153" s="372"/>
      <c r="H153" s="372"/>
      <c r="I153" s="372"/>
      <c r="J153" s="372"/>
      <c r="K153" s="372"/>
      <c r="L153" s="372"/>
      <c r="M153" s="372"/>
      <c r="N153" s="372"/>
      <c r="O153" s="372"/>
      <c r="P153" s="372"/>
      <c r="Q153" s="372"/>
      <c r="R153" s="372"/>
      <c r="S153" s="372"/>
      <c r="T153" s="372"/>
      <c r="U153" s="372"/>
      <c r="V153" s="372"/>
      <c r="W153" s="372"/>
      <c r="X153" s="372"/>
      <c r="Y153" s="372"/>
      <c r="Z153" s="372"/>
      <c r="AA153" s="372"/>
      <c r="AB153" s="372"/>
      <c r="AC153" s="372"/>
      <c r="AD153" s="372"/>
      <c r="AE153" s="372"/>
      <c r="AF153" s="372"/>
      <c r="AG153" s="372"/>
      <c r="AH153" s="372"/>
    </row>
    <row r="154" spans="2:34">
      <c r="B154" s="72"/>
      <c r="C154" s="372"/>
      <c r="D154" s="372"/>
      <c r="E154" s="372"/>
      <c r="F154" s="372"/>
      <c r="G154" s="372"/>
      <c r="H154" s="372"/>
      <c r="I154" s="372"/>
      <c r="J154" s="372"/>
      <c r="K154" s="372"/>
      <c r="L154" s="372"/>
      <c r="M154" s="372"/>
      <c r="N154" s="372"/>
      <c r="O154" s="372"/>
      <c r="P154" s="372"/>
      <c r="Q154" s="372"/>
      <c r="R154" s="372"/>
      <c r="S154" s="372"/>
      <c r="T154" s="372"/>
      <c r="U154" s="372"/>
      <c r="V154" s="372"/>
      <c r="W154" s="372"/>
      <c r="X154" s="372"/>
      <c r="Y154" s="372"/>
      <c r="Z154" s="372"/>
      <c r="AA154" s="372"/>
      <c r="AB154" s="372"/>
      <c r="AC154" s="372"/>
      <c r="AD154" s="372"/>
      <c r="AE154" s="372"/>
      <c r="AF154" s="372"/>
      <c r="AG154" s="372"/>
      <c r="AH154" s="372"/>
    </row>
    <row r="155" spans="2:34">
      <c r="B155" s="72"/>
      <c r="C155" s="373"/>
      <c r="D155" s="373"/>
      <c r="E155" s="373"/>
      <c r="F155" s="373"/>
      <c r="G155" s="373"/>
      <c r="H155" s="373"/>
      <c r="I155" s="373"/>
      <c r="J155" s="373"/>
      <c r="K155" s="373"/>
      <c r="L155" s="373"/>
      <c r="M155" s="373"/>
      <c r="N155" s="373"/>
      <c r="O155" s="373"/>
      <c r="P155" s="373"/>
      <c r="Q155" s="373"/>
      <c r="R155" s="373"/>
      <c r="S155" s="373"/>
      <c r="T155" s="373"/>
      <c r="U155" s="373"/>
      <c r="V155" s="373"/>
      <c r="W155" s="373"/>
      <c r="X155" s="373"/>
      <c r="Y155" s="373"/>
      <c r="Z155" s="373"/>
      <c r="AA155" s="373"/>
      <c r="AB155" s="373"/>
      <c r="AC155" s="373"/>
      <c r="AD155" s="373"/>
      <c r="AE155" s="373"/>
      <c r="AF155" s="373"/>
      <c r="AG155" s="373"/>
      <c r="AH155" s="372"/>
    </row>
    <row r="156" spans="2:34">
      <c r="B156" s="72"/>
      <c r="C156" s="372"/>
      <c r="D156" s="372"/>
      <c r="E156" s="372"/>
      <c r="F156" s="372"/>
      <c r="G156" s="372"/>
      <c r="H156" s="372"/>
      <c r="I156" s="372"/>
      <c r="J156" s="372"/>
      <c r="K156" s="372"/>
      <c r="L156" s="372"/>
      <c r="M156" s="372"/>
      <c r="N156" s="372"/>
      <c r="O156" s="372"/>
      <c r="P156" s="372"/>
      <c r="Q156" s="372"/>
      <c r="R156" s="372"/>
      <c r="S156" s="372"/>
      <c r="T156" s="372"/>
      <c r="U156" s="372"/>
      <c r="V156" s="372"/>
      <c r="W156" s="372"/>
      <c r="X156" s="372"/>
      <c r="Y156" s="372"/>
      <c r="Z156" s="372"/>
      <c r="AA156" s="372"/>
      <c r="AB156" s="372"/>
      <c r="AC156" s="372"/>
      <c r="AD156" s="372"/>
      <c r="AE156" s="372"/>
      <c r="AF156" s="372"/>
      <c r="AG156" s="372"/>
      <c r="AH156" s="372"/>
    </row>
    <row r="157" spans="2:34">
      <c r="B157" s="72"/>
      <c r="C157" s="372"/>
      <c r="D157" s="372"/>
      <c r="E157" s="372"/>
      <c r="F157" s="372"/>
      <c r="G157" s="372"/>
      <c r="H157" s="372"/>
      <c r="I157" s="372"/>
      <c r="J157" s="372"/>
      <c r="K157" s="372"/>
      <c r="L157" s="372"/>
      <c r="M157" s="372"/>
      <c r="N157" s="372"/>
      <c r="O157" s="372"/>
      <c r="P157" s="372"/>
      <c r="Q157" s="372"/>
      <c r="R157" s="372"/>
      <c r="S157" s="372"/>
      <c r="T157" s="372"/>
      <c r="U157" s="372"/>
      <c r="V157" s="372"/>
      <c r="W157" s="372"/>
      <c r="X157" s="372"/>
      <c r="Y157" s="372"/>
      <c r="Z157" s="372"/>
      <c r="AA157" s="372"/>
      <c r="AB157" s="372"/>
      <c r="AC157" s="372"/>
      <c r="AD157" s="372"/>
      <c r="AE157" s="372"/>
      <c r="AF157" s="372"/>
      <c r="AG157" s="372"/>
      <c r="AH157" s="372"/>
    </row>
    <row r="158" spans="2:34">
      <c r="B158" s="72"/>
      <c r="C158" s="372"/>
      <c r="D158" s="372"/>
      <c r="E158" s="372"/>
      <c r="F158" s="372"/>
      <c r="G158" s="372"/>
      <c r="H158" s="372"/>
      <c r="I158" s="372"/>
      <c r="J158" s="372"/>
      <c r="K158" s="372"/>
      <c r="L158" s="372"/>
      <c r="M158" s="372"/>
      <c r="N158" s="372"/>
      <c r="O158" s="372"/>
      <c r="P158" s="372"/>
      <c r="Q158" s="372"/>
      <c r="R158" s="372"/>
      <c r="S158" s="372"/>
      <c r="T158" s="372"/>
      <c r="U158" s="372"/>
      <c r="V158" s="372"/>
      <c r="W158" s="372"/>
      <c r="X158" s="372"/>
      <c r="Y158" s="372"/>
      <c r="Z158" s="372"/>
      <c r="AA158" s="372"/>
      <c r="AB158" s="372"/>
      <c r="AC158" s="372"/>
      <c r="AD158" s="372"/>
      <c r="AE158" s="372"/>
      <c r="AF158" s="372"/>
      <c r="AG158" s="372"/>
      <c r="AH158" s="372"/>
    </row>
    <row r="159" spans="2:34">
      <c r="B159" s="374"/>
      <c r="C159" s="373"/>
      <c r="D159" s="373"/>
      <c r="E159" s="373"/>
      <c r="F159" s="373"/>
      <c r="G159" s="373"/>
      <c r="H159" s="373"/>
      <c r="I159" s="373"/>
      <c r="J159" s="373"/>
      <c r="K159" s="373"/>
      <c r="L159" s="373"/>
      <c r="M159" s="373"/>
      <c r="N159" s="373"/>
      <c r="O159" s="373"/>
      <c r="P159" s="373"/>
      <c r="Q159" s="373"/>
      <c r="R159" s="373"/>
      <c r="S159" s="373"/>
      <c r="T159" s="373"/>
      <c r="U159" s="373"/>
      <c r="V159" s="373"/>
      <c r="W159" s="373"/>
      <c r="X159" s="373"/>
      <c r="Y159" s="373"/>
      <c r="Z159" s="373"/>
      <c r="AA159" s="373"/>
      <c r="AB159" s="373"/>
      <c r="AC159" s="373"/>
      <c r="AD159" s="373"/>
      <c r="AE159" s="373"/>
      <c r="AF159" s="373"/>
      <c r="AG159" s="373"/>
      <c r="AH159" s="372"/>
    </row>
    <row r="160" spans="2:34">
      <c r="B160" s="72"/>
      <c r="C160" s="372"/>
      <c r="D160" s="372"/>
      <c r="E160" s="372"/>
      <c r="F160" s="372"/>
      <c r="G160" s="372"/>
      <c r="H160" s="372"/>
      <c r="I160" s="372"/>
      <c r="J160" s="372"/>
      <c r="K160" s="372"/>
      <c r="L160" s="372"/>
      <c r="M160" s="372"/>
      <c r="N160" s="372"/>
      <c r="O160" s="372"/>
      <c r="P160" s="372"/>
      <c r="Q160" s="372"/>
      <c r="R160" s="372"/>
      <c r="S160" s="372"/>
      <c r="T160" s="372"/>
      <c r="U160" s="372"/>
      <c r="V160" s="372"/>
      <c r="W160" s="372"/>
      <c r="X160" s="372"/>
      <c r="Y160" s="372"/>
      <c r="Z160" s="372"/>
      <c r="AA160" s="372"/>
      <c r="AB160" s="372"/>
      <c r="AC160" s="372"/>
      <c r="AD160" s="372"/>
      <c r="AE160" s="372"/>
      <c r="AF160" s="372"/>
      <c r="AG160" s="372"/>
      <c r="AH160" s="372"/>
    </row>
    <row r="161" spans="2:34">
      <c r="B161" s="72"/>
      <c r="C161" s="373"/>
      <c r="D161" s="373"/>
      <c r="E161" s="373"/>
      <c r="F161" s="373"/>
      <c r="G161" s="373"/>
      <c r="H161" s="373"/>
      <c r="I161" s="373"/>
      <c r="J161" s="373"/>
      <c r="K161" s="373"/>
      <c r="L161" s="373"/>
      <c r="M161" s="373"/>
      <c r="N161" s="373"/>
      <c r="O161" s="373"/>
      <c r="P161" s="373"/>
      <c r="Q161" s="373"/>
      <c r="R161" s="373"/>
      <c r="S161" s="373"/>
      <c r="T161" s="373"/>
      <c r="U161" s="373"/>
      <c r="V161" s="373"/>
      <c r="W161" s="373"/>
      <c r="X161" s="373"/>
      <c r="Y161" s="373"/>
      <c r="Z161" s="373"/>
      <c r="AA161" s="373"/>
      <c r="AB161" s="373"/>
      <c r="AC161" s="373"/>
      <c r="AD161" s="373"/>
      <c r="AE161" s="373"/>
      <c r="AF161" s="373"/>
      <c r="AG161" s="373"/>
      <c r="AH161" s="372"/>
    </row>
    <row r="162" spans="2:34">
      <c r="B162" s="72"/>
      <c r="C162" s="372"/>
      <c r="D162" s="372"/>
      <c r="E162" s="372"/>
      <c r="F162" s="372"/>
      <c r="G162" s="372"/>
      <c r="H162" s="372"/>
      <c r="I162" s="372"/>
      <c r="J162" s="372"/>
      <c r="K162" s="372"/>
      <c r="L162" s="372"/>
      <c r="M162" s="372"/>
      <c r="N162" s="372"/>
      <c r="O162" s="372"/>
      <c r="P162" s="372"/>
      <c r="Q162" s="372"/>
      <c r="R162" s="372"/>
      <c r="S162" s="372"/>
      <c r="T162" s="372"/>
      <c r="U162" s="372"/>
      <c r="V162" s="372"/>
      <c r="W162" s="372"/>
      <c r="X162" s="372"/>
      <c r="Y162" s="372"/>
      <c r="Z162" s="372"/>
      <c r="AA162" s="372"/>
      <c r="AB162" s="372"/>
      <c r="AC162" s="372"/>
      <c r="AD162" s="372"/>
      <c r="AE162" s="372"/>
      <c r="AF162" s="372"/>
      <c r="AG162" s="372"/>
      <c r="AH162" s="372"/>
    </row>
    <row r="163" spans="2:34">
      <c r="B163" s="72"/>
      <c r="C163" s="372"/>
      <c r="D163" s="372"/>
      <c r="E163" s="372"/>
      <c r="F163" s="372"/>
      <c r="G163" s="372"/>
      <c r="H163" s="372"/>
      <c r="I163" s="372"/>
      <c r="J163" s="372"/>
      <c r="K163" s="372"/>
      <c r="L163" s="372"/>
      <c r="M163" s="372"/>
      <c r="N163" s="372"/>
      <c r="O163" s="372"/>
      <c r="P163" s="372"/>
      <c r="Q163" s="372"/>
      <c r="R163" s="372"/>
      <c r="S163" s="372"/>
      <c r="T163" s="372"/>
      <c r="U163" s="372"/>
      <c r="V163" s="372"/>
      <c r="W163" s="372"/>
      <c r="X163" s="372"/>
      <c r="Y163" s="372"/>
      <c r="Z163" s="372"/>
      <c r="AA163" s="372"/>
      <c r="AB163" s="372"/>
      <c r="AC163" s="372"/>
      <c r="AD163" s="372"/>
      <c r="AE163" s="372"/>
      <c r="AF163" s="372"/>
      <c r="AG163" s="372"/>
      <c r="AH163" s="372"/>
    </row>
    <row r="164" spans="2:34">
      <c r="B164" s="72"/>
      <c r="C164" s="372"/>
      <c r="D164" s="372"/>
      <c r="E164" s="372"/>
      <c r="F164" s="372"/>
      <c r="G164" s="372"/>
      <c r="H164" s="372"/>
      <c r="I164" s="372"/>
      <c r="J164" s="372"/>
      <c r="K164" s="372"/>
      <c r="L164" s="372"/>
      <c r="M164" s="372"/>
      <c r="N164" s="372"/>
      <c r="O164" s="372"/>
      <c r="P164" s="372"/>
      <c r="Q164" s="372"/>
      <c r="R164" s="372"/>
      <c r="S164" s="372"/>
      <c r="T164" s="372"/>
      <c r="U164" s="372"/>
      <c r="V164" s="372"/>
      <c r="W164" s="372"/>
      <c r="X164" s="372"/>
      <c r="Y164" s="372"/>
      <c r="Z164" s="372"/>
      <c r="AA164" s="372"/>
      <c r="AB164" s="372"/>
      <c r="AC164" s="372"/>
      <c r="AD164" s="372"/>
      <c r="AE164" s="372"/>
      <c r="AF164" s="372"/>
      <c r="AG164" s="372"/>
      <c r="AH164" s="372"/>
    </row>
    <row r="165" spans="2:34">
      <c r="B165" s="72"/>
      <c r="C165" s="372"/>
      <c r="D165" s="372"/>
      <c r="E165" s="372"/>
      <c r="F165" s="372"/>
      <c r="G165" s="372"/>
      <c r="H165" s="372"/>
      <c r="I165" s="372"/>
      <c r="J165" s="372"/>
      <c r="K165" s="372"/>
      <c r="L165" s="372"/>
      <c r="M165" s="372"/>
      <c r="N165" s="372"/>
      <c r="O165" s="372"/>
      <c r="P165" s="372"/>
      <c r="Q165" s="372"/>
      <c r="R165" s="372"/>
      <c r="S165" s="372"/>
      <c r="T165" s="372"/>
      <c r="U165" s="372"/>
      <c r="V165" s="372"/>
      <c r="W165" s="372"/>
      <c r="X165" s="372"/>
      <c r="Y165" s="372"/>
      <c r="Z165" s="372"/>
      <c r="AA165" s="372"/>
      <c r="AB165" s="372"/>
      <c r="AC165" s="372"/>
      <c r="AD165" s="372"/>
      <c r="AE165" s="372"/>
      <c r="AF165" s="372"/>
      <c r="AG165" s="372"/>
      <c r="AH165" s="372"/>
    </row>
    <row r="166" spans="2:34">
      <c r="B166" s="72"/>
      <c r="C166" s="372"/>
      <c r="D166" s="372"/>
      <c r="E166" s="372"/>
      <c r="F166" s="372"/>
      <c r="G166" s="372"/>
      <c r="H166" s="372"/>
      <c r="I166" s="372"/>
      <c r="J166" s="372"/>
      <c r="K166" s="372"/>
      <c r="L166" s="372"/>
      <c r="M166" s="372"/>
      <c r="N166" s="372"/>
      <c r="O166" s="372"/>
      <c r="P166" s="372"/>
      <c r="Q166" s="372"/>
      <c r="R166" s="372"/>
      <c r="S166" s="372"/>
      <c r="T166" s="372"/>
      <c r="U166" s="372"/>
      <c r="V166" s="372"/>
      <c r="W166" s="372"/>
      <c r="X166" s="372"/>
      <c r="Y166" s="372"/>
      <c r="Z166" s="372"/>
      <c r="AA166" s="372"/>
      <c r="AB166" s="372"/>
      <c r="AC166" s="372"/>
      <c r="AD166" s="372"/>
      <c r="AE166" s="372"/>
      <c r="AF166" s="372"/>
      <c r="AG166" s="372"/>
      <c r="AH166" s="372"/>
    </row>
    <row r="167" spans="2:34">
      <c r="B167" s="72"/>
      <c r="C167" s="372"/>
      <c r="D167" s="372"/>
      <c r="E167" s="372"/>
      <c r="F167" s="372"/>
      <c r="G167" s="372"/>
      <c r="H167" s="372"/>
      <c r="I167" s="372"/>
      <c r="J167" s="372"/>
      <c r="K167" s="372"/>
      <c r="L167" s="372"/>
      <c r="M167" s="372"/>
      <c r="N167" s="372"/>
      <c r="O167" s="372"/>
      <c r="P167" s="372"/>
      <c r="Q167" s="372"/>
      <c r="R167" s="372"/>
      <c r="S167" s="372"/>
      <c r="T167" s="372"/>
      <c r="U167" s="372"/>
      <c r="V167" s="372"/>
      <c r="W167" s="372"/>
      <c r="X167" s="372"/>
      <c r="Y167" s="372"/>
      <c r="Z167" s="372"/>
      <c r="AA167" s="372"/>
      <c r="AB167" s="372"/>
      <c r="AC167" s="372"/>
      <c r="AD167" s="372"/>
      <c r="AE167" s="372"/>
      <c r="AF167" s="372"/>
      <c r="AG167" s="372"/>
      <c r="AH167" s="372"/>
    </row>
    <row r="168" spans="2:34">
      <c r="B168" s="72"/>
      <c r="C168" s="372"/>
      <c r="D168" s="372"/>
      <c r="E168" s="372"/>
      <c r="F168" s="372"/>
      <c r="G168" s="372"/>
      <c r="H168" s="372"/>
      <c r="I168" s="372"/>
      <c r="J168" s="372"/>
      <c r="K168" s="372"/>
      <c r="L168" s="372"/>
      <c r="M168" s="372"/>
      <c r="N168" s="372"/>
      <c r="O168" s="372"/>
      <c r="P168" s="372"/>
      <c r="Q168" s="372"/>
      <c r="R168" s="372"/>
      <c r="S168" s="372"/>
      <c r="T168" s="372"/>
      <c r="U168" s="372"/>
      <c r="V168" s="372"/>
      <c r="W168" s="372"/>
      <c r="X168" s="372"/>
      <c r="Y168" s="372"/>
      <c r="Z168" s="372"/>
      <c r="AA168" s="372"/>
      <c r="AB168" s="372"/>
      <c r="AC168" s="372"/>
      <c r="AD168" s="372"/>
      <c r="AE168" s="372"/>
      <c r="AF168" s="372"/>
      <c r="AG168" s="372"/>
      <c r="AH168" s="372"/>
    </row>
    <row r="169" spans="2:34">
      <c r="B169" s="72"/>
      <c r="C169" s="372"/>
      <c r="D169" s="372"/>
      <c r="E169" s="372"/>
      <c r="F169" s="372"/>
      <c r="G169" s="372"/>
      <c r="H169" s="372"/>
      <c r="I169" s="372"/>
      <c r="J169" s="372"/>
      <c r="K169" s="372"/>
      <c r="L169" s="372"/>
      <c r="M169" s="372"/>
      <c r="N169" s="372"/>
      <c r="O169" s="372"/>
      <c r="P169" s="372"/>
      <c r="Q169" s="372"/>
      <c r="R169" s="372"/>
      <c r="S169" s="372"/>
      <c r="T169" s="372"/>
      <c r="U169" s="372"/>
      <c r="V169" s="372"/>
      <c r="W169" s="372"/>
      <c r="X169" s="372"/>
      <c r="Y169" s="372"/>
      <c r="Z169" s="372"/>
      <c r="AA169" s="372"/>
      <c r="AB169" s="372"/>
      <c r="AC169" s="372"/>
      <c r="AD169" s="372"/>
      <c r="AE169" s="372"/>
      <c r="AF169" s="372"/>
      <c r="AG169" s="372"/>
      <c r="AH169" s="372"/>
    </row>
    <row r="170" spans="2:34">
      <c r="B170" s="72"/>
      <c r="C170" s="372"/>
      <c r="D170" s="372"/>
      <c r="E170" s="372"/>
      <c r="F170" s="372"/>
      <c r="G170" s="372"/>
      <c r="H170" s="372"/>
      <c r="I170" s="372"/>
      <c r="J170" s="372"/>
      <c r="K170" s="372"/>
      <c r="L170" s="372"/>
      <c r="M170" s="372"/>
      <c r="N170" s="372"/>
      <c r="O170" s="372"/>
      <c r="P170" s="372"/>
      <c r="Q170" s="372"/>
      <c r="R170" s="372"/>
      <c r="S170" s="372"/>
      <c r="T170" s="372"/>
      <c r="U170" s="372"/>
      <c r="V170" s="372"/>
      <c r="W170" s="372"/>
      <c r="X170" s="372"/>
      <c r="Y170" s="372"/>
      <c r="Z170" s="372"/>
      <c r="AA170" s="372"/>
      <c r="AB170" s="372"/>
      <c r="AC170" s="372"/>
      <c r="AD170" s="372"/>
      <c r="AE170" s="372"/>
      <c r="AF170" s="372"/>
      <c r="AG170" s="372"/>
      <c r="AH170" s="372"/>
    </row>
    <row r="171" spans="2:34">
      <c r="B171" s="72"/>
      <c r="C171" s="372"/>
      <c r="D171" s="372"/>
      <c r="E171" s="372"/>
      <c r="F171" s="372"/>
      <c r="G171" s="372"/>
      <c r="H171" s="372"/>
      <c r="I171" s="372"/>
      <c r="J171" s="372"/>
      <c r="K171" s="372"/>
      <c r="L171" s="372"/>
      <c r="M171" s="372"/>
      <c r="N171" s="372"/>
      <c r="O171" s="372"/>
      <c r="P171" s="372"/>
      <c r="Q171" s="372"/>
      <c r="R171" s="372"/>
      <c r="S171" s="372"/>
      <c r="T171" s="372"/>
      <c r="U171" s="372"/>
      <c r="V171" s="372"/>
      <c r="W171" s="372"/>
      <c r="X171" s="372"/>
      <c r="Y171" s="372"/>
      <c r="Z171" s="372"/>
      <c r="AA171" s="372"/>
      <c r="AB171" s="372"/>
      <c r="AC171" s="372"/>
      <c r="AD171" s="372"/>
      <c r="AE171" s="372"/>
      <c r="AF171" s="372"/>
      <c r="AG171" s="372"/>
      <c r="AH171" s="372"/>
    </row>
    <row r="172" spans="2:34">
      <c r="B172" s="72"/>
      <c r="C172" s="372"/>
      <c r="D172" s="372"/>
      <c r="E172" s="372"/>
      <c r="F172" s="372"/>
      <c r="G172" s="372"/>
      <c r="H172" s="372"/>
      <c r="I172" s="372"/>
      <c r="J172" s="372"/>
      <c r="K172" s="372"/>
      <c r="L172" s="372"/>
      <c r="M172" s="372"/>
      <c r="N172" s="372"/>
      <c r="O172" s="372"/>
      <c r="P172" s="372"/>
      <c r="Q172" s="372"/>
      <c r="R172" s="372"/>
      <c r="S172" s="372"/>
      <c r="T172" s="372"/>
      <c r="U172" s="372"/>
      <c r="V172" s="372"/>
      <c r="W172" s="372"/>
      <c r="X172" s="372"/>
      <c r="Y172" s="372"/>
      <c r="Z172" s="372"/>
      <c r="AA172" s="372"/>
      <c r="AB172" s="372"/>
      <c r="AC172" s="372"/>
      <c r="AD172" s="372"/>
      <c r="AE172" s="372"/>
      <c r="AF172" s="372"/>
      <c r="AG172" s="372"/>
      <c r="AH172" s="372"/>
    </row>
    <row r="173" spans="2:34">
      <c r="B173" s="72"/>
      <c r="C173" s="372"/>
      <c r="D173" s="372"/>
      <c r="E173" s="372"/>
      <c r="F173" s="372"/>
      <c r="G173" s="372"/>
      <c r="H173" s="372"/>
      <c r="I173" s="372"/>
      <c r="J173" s="372"/>
      <c r="K173" s="372"/>
      <c r="L173" s="372"/>
      <c r="M173" s="372"/>
      <c r="N173" s="372"/>
      <c r="O173" s="372"/>
      <c r="P173" s="372"/>
      <c r="Q173" s="372"/>
      <c r="R173" s="372"/>
      <c r="S173" s="372"/>
      <c r="T173" s="372"/>
      <c r="U173" s="372"/>
      <c r="V173" s="372"/>
      <c r="W173" s="372"/>
      <c r="X173" s="372"/>
      <c r="Y173" s="372"/>
      <c r="Z173" s="372"/>
      <c r="AA173" s="372"/>
      <c r="AB173" s="372"/>
      <c r="AC173" s="372"/>
      <c r="AD173" s="372"/>
      <c r="AE173" s="372"/>
      <c r="AF173" s="372"/>
      <c r="AG173" s="372"/>
      <c r="AH173" s="372"/>
    </row>
    <row r="174" spans="2:34">
      <c r="B174" s="72"/>
      <c r="C174" s="373"/>
      <c r="D174" s="373"/>
      <c r="E174" s="373"/>
      <c r="F174" s="373"/>
      <c r="G174" s="373"/>
      <c r="H174" s="373"/>
      <c r="I174" s="373"/>
      <c r="J174" s="373"/>
      <c r="K174" s="373"/>
      <c r="L174" s="373"/>
      <c r="M174" s="373"/>
      <c r="N174" s="373"/>
      <c r="O174" s="373"/>
      <c r="P174" s="373"/>
      <c r="Q174" s="373"/>
      <c r="R174" s="373"/>
      <c r="S174" s="373"/>
      <c r="T174" s="373"/>
      <c r="U174" s="373"/>
      <c r="V174" s="373"/>
      <c r="W174" s="373"/>
      <c r="X174" s="373"/>
      <c r="Y174" s="373"/>
      <c r="Z174" s="373"/>
      <c r="AA174" s="373"/>
      <c r="AB174" s="373"/>
      <c r="AC174" s="373"/>
      <c r="AD174" s="373"/>
      <c r="AE174" s="373"/>
      <c r="AF174" s="373"/>
      <c r="AG174" s="373"/>
      <c r="AH174" s="372"/>
    </row>
    <row r="175" spans="2:34">
      <c r="B175" s="72"/>
      <c r="C175" s="372"/>
      <c r="D175" s="372"/>
      <c r="E175" s="372"/>
      <c r="F175" s="372"/>
      <c r="G175" s="372"/>
      <c r="H175" s="372"/>
      <c r="I175" s="372"/>
      <c r="J175" s="372"/>
      <c r="K175" s="372"/>
      <c r="L175" s="372"/>
      <c r="M175" s="372"/>
      <c r="N175" s="372"/>
      <c r="O175" s="372"/>
      <c r="P175" s="372"/>
      <c r="Q175" s="372"/>
      <c r="R175" s="372"/>
      <c r="S175" s="372"/>
      <c r="T175" s="372"/>
      <c r="U175" s="372"/>
      <c r="V175" s="372"/>
      <c r="W175" s="372"/>
      <c r="X175" s="372"/>
      <c r="Y175" s="372"/>
      <c r="Z175" s="372"/>
      <c r="AA175" s="372"/>
      <c r="AB175" s="372"/>
      <c r="AC175" s="372"/>
      <c r="AD175" s="372"/>
      <c r="AE175" s="372"/>
      <c r="AF175" s="372"/>
      <c r="AG175" s="372"/>
      <c r="AH175" s="372"/>
    </row>
    <row r="176" spans="2:34">
      <c r="B176" s="72"/>
      <c r="C176" s="372"/>
      <c r="D176" s="372"/>
      <c r="E176" s="372"/>
      <c r="F176" s="372"/>
      <c r="G176" s="372"/>
      <c r="H176" s="372"/>
      <c r="I176" s="372"/>
      <c r="J176" s="372"/>
      <c r="K176" s="372"/>
      <c r="L176" s="372"/>
      <c r="M176" s="372"/>
      <c r="N176" s="372"/>
      <c r="O176" s="372"/>
      <c r="P176" s="372"/>
      <c r="Q176" s="372"/>
      <c r="R176" s="372"/>
      <c r="S176" s="372"/>
      <c r="T176" s="372"/>
      <c r="U176" s="372"/>
      <c r="V176" s="372"/>
      <c r="W176" s="372"/>
      <c r="X176" s="372"/>
      <c r="Y176" s="372"/>
      <c r="Z176" s="372"/>
      <c r="AA176" s="372"/>
      <c r="AB176" s="372"/>
      <c r="AC176" s="372"/>
      <c r="AD176" s="372"/>
      <c r="AE176" s="372"/>
      <c r="AF176" s="372"/>
      <c r="AG176" s="372"/>
      <c r="AH176" s="372"/>
    </row>
    <row r="177" spans="2:34">
      <c r="B177" s="72"/>
      <c r="C177" s="372"/>
      <c r="D177" s="372"/>
      <c r="E177" s="372"/>
      <c r="F177" s="372"/>
      <c r="G177" s="372"/>
      <c r="H177" s="372"/>
      <c r="I177" s="372"/>
      <c r="J177" s="372"/>
      <c r="K177" s="372"/>
      <c r="L177" s="372"/>
      <c r="M177" s="372"/>
      <c r="N177" s="372"/>
      <c r="O177" s="372"/>
      <c r="P177" s="372"/>
      <c r="Q177" s="372"/>
      <c r="R177" s="372"/>
      <c r="S177" s="372"/>
      <c r="T177" s="372"/>
      <c r="U177" s="372"/>
      <c r="V177" s="372"/>
      <c r="W177" s="372"/>
      <c r="X177" s="372"/>
      <c r="Y177" s="372"/>
      <c r="Z177" s="372"/>
      <c r="AA177" s="372"/>
      <c r="AB177" s="372"/>
      <c r="AC177" s="372"/>
      <c r="AD177" s="372"/>
      <c r="AE177" s="372"/>
      <c r="AF177" s="372"/>
      <c r="AG177" s="372"/>
      <c r="AH177" s="372"/>
    </row>
    <row r="178" spans="2:34">
      <c r="B178" s="375"/>
      <c r="C178" s="375"/>
      <c r="D178" s="375"/>
      <c r="E178" s="375"/>
      <c r="F178" s="375"/>
      <c r="G178" s="375"/>
      <c r="H178" s="375"/>
      <c r="I178" s="375"/>
      <c r="J178" s="375"/>
      <c r="K178" s="375"/>
      <c r="L178" s="375"/>
      <c r="M178" s="375"/>
      <c r="N178" s="375"/>
      <c r="O178" s="375"/>
      <c r="P178" s="375"/>
      <c r="Q178" s="375"/>
      <c r="R178" s="375"/>
      <c r="S178" s="375"/>
      <c r="T178" s="375"/>
      <c r="U178" s="375"/>
      <c r="V178" s="375"/>
      <c r="W178" s="375"/>
      <c r="X178" s="375"/>
      <c r="Y178" s="375"/>
      <c r="Z178" s="375"/>
      <c r="AA178" s="375"/>
      <c r="AB178" s="375"/>
      <c r="AC178" s="375"/>
      <c r="AD178" s="375"/>
      <c r="AE178" s="375"/>
      <c r="AF178" s="375"/>
      <c r="AG178" s="375"/>
      <c r="AH178" s="375"/>
    </row>
    <row r="179" spans="2:34">
      <c r="B179" s="72"/>
      <c r="C179" s="376"/>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c r="AD179" s="376"/>
      <c r="AE179" s="376"/>
      <c r="AF179" s="376"/>
      <c r="AG179" s="376"/>
      <c r="AH179" s="377"/>
    </row>
    <row r="180" spans="2:34">
      <c r="B180" s="72"/>
      <c r="C180" s="376"/>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c r="AD180" s="376"/>
      <c r="AE180" s="376"/>
      <c r="AF180" s="376"/>
      <c r="AG180" s="376"/>
      <c r="AH180" s="378"/>
    </row>
    <row r="181" spans="2:34">
      <c r="B181" s="68"/>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379"/>
    </row>
    <row r="182" spans="2:34">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70"/>
    </row>
    <row r="183" spans="2:34">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70"/>
    </row>
    <row r="184" spans="2:34">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70"/>
    </row>
    <row r="185" spans="2:34">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70"/>
    </row>
    <row r="186" spans="2:34">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s="68"/>
      <c r="AG186" s="68"/>
      <c r="AH186" s="68"/>
    </row>
    <row r="187" spans="2:34">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c r="AD187" s="68"/>
      <c r="AE187" s="68"/>
      <c r="AF187" s="68"/>
      <c r="AG187" s="68"/>
      <c r="AH187" s="68"/>
    </row>
    <row r="188" spans="2:34">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s="68"/>
      <c r="AG188" s="68"/>
      <c r="AH188" s="68"/>
    </row>
    <row r="189" spans="2:34">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row>
    <row r="190" spans="2:34">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row>
    <row r="191" spans="2:34">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row>
    <row r="192" spans="2:34">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row>
    <row r="193" spans="2:34">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c r="AH193" s="68"/>
    </row>
    <row r="194" spans="2:34">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row>
    <row r="195" spans="2:34">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70"/>
    </row>
    <row r="196" spans="2:34">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c r="AH196" s="70"/>
    </row>
    <row r="197" spans="2:34">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c r="AH197" s="70"/>
    </row>
    <row r="198" spans="2:34">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s="68"/>
      <c r="AG198" s="68"/>
      <c r="AH198" s="70"/>
    </row>
    <row r="199" spans="2:34">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70"/>
    </row>
    <row r="200" spans="2:34">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s="68"/>
      <c r="AG200" s="68"/>
      <c r="AH200" s="70"/>
    </row>
    <row r="201" spans="2:34">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c r="AD201" s="68"/>
      <c r="AE201" s="68"/>
      <c r="AF201" s="68"/>
      <c r="AG201" s="68"/>
      <c r="AH201" s="70"/>
    </row>
    <row r="202" spans="2:34">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c r="AH202" s="70"/>
    </row>
    <row r="203" spans="2:34">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70"/>
    </row>
    <row r="204" spans="2:34">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s="68"/>
      <c r="AG204" s="68"/>
      <c r="AH204" s="70"/>
    </row>
    <row r="205" spans="2:34">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c r="AD205" s="68"/>
      <c r="AE205" s="68"/>
      <c r="AF205" s="68"/>
      <c r="AG205" s="68"/>
      <c r="AH205" s="70"/>
    </row>
    <row r="206" spans="2:34">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c r="AH206" s="70"/>
    </row>
    <row r="207" spans="2:34">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70"/>
    </row>
    <row r="208" spans="2:34">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s="68"/>
      <c r="AG208" s="68"/>
      <c r="AH208" s="70"/>
    </row>
    <row r="209" spans="2:34">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70"/>
    </row>
    <row r="210" spans="2:34">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s="68"/>
      <c r="AG210" s="68"/>
      <c r="AH210" s="70"/>
    </row>
    <row r="211" spans="2:34">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70"/>
    </row>
    <row r="212" spans="2:34">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70"/>
    </row>
    <row r="213" spans="2:34">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70"/>
    </row>
    <row r="214" spans="2:34">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70"/>
    </row>
    <row r="215" spans="2:34">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c r="AD215" s="68"/>
      <c r="AE215" s="68"/>
      <c r="AF215" s="68"/>
      <c r="AG215" s="68"/>
      <c r="AH215" s="68"/>
    </row>
    <row r="216" spans="2:34">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s="68"/>
      <c r="AG216" s="68"/>
      <c r="AH216" s="70"/>
    </row>
    <row r="217" spans="2:34">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c r="AH217" s="70"/>
    </row>
    <row r="218" spans="2:34">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70"/>
    </row>
    <row r="219" spans="2:34">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c r="AH219" s="70"/>
    </row>
    <row r="220" spans="2:34">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s="68"/>
      <c r="AG220" s="68"/>
      <c r="AH220" s="70"/>
    </row>
    <row r="221" spans="2:34">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70"/>
    </row>
    <row r="222" spans="2:34">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s="68"/>
      <c r="AG222" s="68"/>
      <c r="AH222" s="70"/>
    </row>
    <row r="223" spans="2:34">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c r="AD223" s="68"/>
      <c r="AE223" s="68"/>
      <c r="AF223" s="68"/>
      <c r="AG223" s="68"/>
      <c r="AH223" s="70"/>
    </row>
    <row r="224" spans="2:34">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s="68"/>
      <c r="AG224" s="68"/>
      <c r="AH224" s="70"/>
    </row>
    <row r="225" spans="2:34">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c r="AD225" s="68"/>
      <c r="AE225" s="68"/>
      <c r="AF225" s="68"/>
      <c r="AG225" s="68"/>
      <c r="AH225" s="70"/>
    </row>
    <row r="226" spans="2:34">
      <c r="B226" s="68"/>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70"/>
    </row>
    <row r="227" spans="2:34">
      <c r="B227" s="68"/>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70"/>
    </row>
    <row r="228" spans="2:34">
      <c r="B228" s="68"/>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s="68"/>
      <c r="AG228" s="68"/>
      <c r="AH228" s="70"/>
    </row>
    <row r="229" spans="2:34">
      <c r="B229" s="68"/>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c r="AD229" s="68"/>
      <c r="AE229" s="68"/>
      <c r="AF229" s="68"/>
      <c r="AG229" s="68"/>
      <c r="AH229" s="70"/>
    </row>
    <row r="230" spans="2:34">
      <c r="B230" s="68"/>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s="68"/>
      <c r="AG230" s="68"/>
      <c r="AH230" s="70"/>
    </row>
    <row r="231" spans="2:34">
      <c r="B231" s="68"/>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c r="AB231" s="68"/>
      <c r="AC231" s="68"/>
      <c r="AD231" s="68"/>
      <c r="AE231" s="68"/>
      <c r="AF231" s="68"/>
      <c r="AG231" s="68"/>
      <c r="AH231" s="70"/>
    </row>
    <row r="232" spans="2:34">
      <c r="B232" s="68"/>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s="68"/>
      <c r="AG232" s="68"/>
      <c r="AH232" s="70"/>
    </row>
    <row r="233" spans="2:34">
      <c r="B233" s="68"/>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c r="AD233" s="68"/>
      <c r="AE233" s="68"/>
      <c r="AF233" s="68"/>
      <c r="AG233" s="68"/>
      <c r="AH233" s="70"/>
    </row>
    <row r="234" spans="2:34">
      <c r="B234" s="68"/>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G234" s="68"/>
      <c r="AH234" s="70"/>
    </row>
    <row r="235" spans="2:34">
      <c r="B235" s="68"/>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c r="AD235" s="68"/>
      <c r="AE235" s="68"/>
      <c r="AF235" s="68"/>
      <c r="AG235" s="68"/>
      <c r="AH235" s="70"/>
    </row>
    <row r="236" spans="2:34">
      <c r="B236" s="68"/>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70"/>
    </row>
    <row r="237" spans="2:34">
      <c r="B237" s="68"/>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c r="AD237" s="68"/>
      <c r="AE237" s="68"/>
      <c r="AF237" s="68"/>
      <c r="AG237" s="68"/>
      <c r="AH237" s="70"/>
    </row>
    <row r="238" spans="2:34">
      <c r="B238" s="68"/>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G238" s="68"/>
      <c r="AH238" s="70"/>
    </row>
    <row r="239" spans="2:34">
      <c r="B239" s="68"/>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c r="AD239" s="68"/>
      <c r="AE239" s="68"/>
      <c r="AF239" s="68"/>
      <c r="AG239" s="68"/>
      <c r="AH239" s="70"/>
    </row>
    <row r="240" spans="2:34">
      <c r="B240" s="68"/>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s="68"/>
      <c r="AG240" s="68"/>
      <c r="AH240" s="70"/>
    </row>
    <row r="241" spans="2:34">
      <c r="B241" s="68"/>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c r="AD241" s="68"/>
      <c r="AE241" s="68"/>
      <c r="AF241" s="68"/>
      <c r="AG241" s="68"/>
      <c r="AH241" s="70"/>
    </row>
    <row r="242" spans="2:34">
      <c r="B242" s="68"/>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s="68"/>
      <c r="AG242" s="68"/>
      <c r="AH242" s="70"/>
    </row>
    <row r="243" spans="2:34">
      <c r="B243" s="68"/>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c r="AD243" s="68"/>
      <c r="AE243" s="68"/>
      <c r="AF243" s="68"/>
      <c r="AG243" s="68"/>
      <c r="AH243" s="70"/>
    </row>
    <row r="244" spans="2:34">
      <c r="B244" s="68"/>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s="68"/>
      <c r="AG244" s="68"/>
      <c r="AH244" s="70"/>
    </row>
    <row r="245" spans="2:34">
      <c r="B245" s="68"/>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c r="AD245" s="68"/>
      <c r="AE245" s="68"/>
      <c r="AF245" s="68"/>
      <c r="AG245" s="68"/>
      <c r="AH245" s="70"/>
    </row>
    <row r="246" spans="2:34">
      <c r="B246" s="68"/>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s="68"/>
      <c r="AG246" s="68"/>
      <c r="AH246" s="70"/>
    </row>
    <row r="247" spans="2:34">
      <c r="B247" s="68"/>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c r="AD247" s="68"/>
      <c r="AE247" s="68"/>
      <c r="AF247" s="68"/>
      <c r="AG247" s="68"/>
      <c r="AH247" s="70"/>
    </row>
    <row r="248" spans="2:34">
      <c r="B248" s="68"/>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s="68"/>
      <c r="AG248" s="68"/>
      <c r="AH248" s="70"/>
    </row>
    <row r="249" spans="2:34">
      <c r="B249" s="68"/>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c r="AD249" s="68"/>
      <c r="AE249" s="68"/>
      <c r="AF249" s="68"/>
      <c r="AG249" s="68"/>
      <c r="AH249" s="70"/>
    </row>
    <row r="250" spans="2:34">
      <c r="B250" s="68"/>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s="68"/>
      <c r="AG250" s="68"/>
      <c r="AH250" s="70"/>
    </row>
    <row r="251" spans="2:34">
      <c r="B251" s="68"/>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68"/>
      <c r="AF251" s="68"/>
      <c r="AG251" s="68"/>
      <c r="AH251" s="70"/>
    </row>
    <row r="252" spans="2:34">
      <c r="B252" s="68"/>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s="68"/>
      <c r="AG252" s="68"/>
      <c r="AH252" s="70"/>
    </row>
    <row r="253" spans="2:34">
      <c r="B253" s="68"/>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c r="AD253" s="68"/>
      <c r="AE253" s="68"/>
      <c r="AF253" s="68"/>
      <c r="AG253" s="68"/>
      <c r="AH253" s="70"/>
    </row>
    <row r="254" spans="2:34">
      <c r="B254" s="68"/>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s="68"/>
      <c r="AG254" s="68"/>
      <c r="AH254" s="70"/>
    </row>
    <row r="255" spans="2:34">
      <c r="B255" s="68"/>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c r="AD255" s="68"/>
      <c r="AE255" s="68"/>
      <c r="AF255" s="68"/>
      <c r="AG255" s="68"/>
      <c r="AH255" s="70"/>
    </row>
    <row r="256" spans="2:34">
      <c r="B256" s="68"/>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s="68"/>
      <c r="AG256" s="68"/>
      <c r="AH256" s="70"/>
    </row>
    <row r="257" spans="2:34">
      <c r="B257" s="68"/>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c r="AD257" s="68"/>
      <c r="AE257" s="68"/>
      <c r="AF257" s="68"/>
      <c r="AG257" s="68"/>
      <c r="AH257" s="70"/>
    </row>
    <row r="258" spans="2:34">
      <c r="B258" s="68"/>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s="68"/>
      <c r="AG258" s="68"/>
      <c r="AH258" s="70"/>
    </row>
    <row r="259" spans="2:34">
      <c r="B259" s="68"/>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c r="AD259" s="68"/>
      <c r="AE259" s="68"/>
      <c r="AF259" s="68"/>
      <c r="AG259" s="68"/>
      <c r="AH259" s="70"/>
    </row>
    <row r="260" spans="2:34">
      <c r="B260" s="68"/>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s="68"/>
      <c r="AG260" s="68"/>
      <c r="AH260" s="70"/>
    </row>
    <row r="261" spans="2:34">
      <c r="B261" s="68"/>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c r="AD261" s="68"/>
      <c r="AE261" s="68"/>
      <c r="AF261" s="68"/>
      <c r="AG261" s="68"/>
      <c r="AH261" s="70"/>
    </row>
    <row r="262" spans="2:34">
      <c r="B262" s="68"/>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s="68"/>
      <c r="AG262" s="68"/>
      <c r="AH262" s="70"/>
    </row>
    <row r="263" spans="2:34">
      <c r="B263" s="68"/>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70"/>
    </row>
    <row r="264" spans="2:34">
      <c r="B264" s="68"/>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c r="AB264" s="68"/>
      <c r="AC264" s="68"/>
      <c r="AD264" s="68"/>
      <c r="AE264" s="68"/>
      <c r="AF264" s="68"/>
      <c r="AG264" s="68"/>
      <c r="AH264" s="70"/>
    </row>
    <row r="265" spans="2:34">
      <c r="B265" s="68"/>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c r="AD265" s="68"/>
      <c r="AE265" s="68"/>
      <c r="AF265" s="68"/>
      <c r="AG265" s="68"/>
      <c r="AH265" s="70"/>
    </row>
    <row r="266" spans="2:34">
      <c r="B266" s="68"/>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c r="AB266" s="68"/>
      <c r="AC266" s="68"/>
      <c r="AD266" s="68"/>
      <c r="AE266" s="68"/>
      <c r="AF266" s="68"/>
      <c r="AG266" s="68"/>
      <c r="AH266" s="70"/>
    </row>
    <row r="267" spans="2:34">
      <c r="B267" s="68"/>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c r="AD267" s="68"/>
      <c r="AE267" s="68"/>
      <c r="AF267" s="68"/>
      <c r="AG267" s="68"/>
      <c r="AH267" s="70"/>
    </row>
    <row r="268" spans="2:34">
      <c r="B268" s="68"/>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s="68"/>
      <c r="AG268" s="68"/>
      <c r="AH268" s="70"/>
    </row>
    <row r="269" spans="2:34">
      <c r="B269" s="68"/>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c r="AD269" s="68"/>
      <c r="AE269" s="68"/>
      <c r="AF269" s="68"/>
      <c r="AG269" s="68"/>
      <c r="AH269" s="70"/>
    </row>
    <row r="270" spans="2:34">
      <c r="B270" s="68"/>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s="68"/>
      <c r="AG270" s="68"/>
      <c r="AH270" s="70"/>
    </row>
    <row r="271" spans="2:34">
      <c r="B271" s="68"/>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c r="AD271" s="68"/>
      <c r="AE271" s="68"/>
      <c r="AF271" s="68"/>
      <c r="AG271" s="68"/>
      <c r="AH271" s="70"/>
    </row>
    <row r="272" spans="2:34">
      <c r="B272" s="68"/>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s="68"/>
      <c r="AG272" s="68"/>
      <c r="AH272" s="70"/>
    </row>
    <row r="273" spans="2:34">
      <c r="B273" s="68"/>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c r="AD273" s="68"/>
      <c r="AE273" s="68"/>
      <c r="AF273" s="68"/>
      <c r="AG273" s="68"/>
      <c r="AH273" s="70"/>
    </row>
    <row r="274" spans="2:34">
      <c r="B274" s="68"/>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s="68"/>
      <c r="AG274" s="68"/>
      <c r="AH274" s="70"/>
    </row>
    <row r="275" spans="2:34">
      <c r="B275" s="68"/>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c r="AD275" s="68"/>
      <c r="AE275" s="68"/>
      <c r="AF275" s="68"/>
      <c r="AG275" s="68"/>
      <c r="AH275" s="70"/>
    </row>
    <row r="276" spans="2:34">
      <c r="B276" s="68"/>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s="68"/>
      <c r="AG276" s="68"/>
      <c r="AH276" s="70"/>
    </row>
    <row r="277" spans="2:34">
      <c r="B277" s="68"/>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c r="AD277" s="68"/>
      <c r="AE277" s="68"/>
      <c r="AF277" s="68"/>
      <c r="AG277" s="68"/>
      <c r="AH277" s="70"/>
    </row>
    <row r="278" spans="2:34">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s="68"/>
      <c r="AG278" s="68"/>
      <c r="AH278" s="70"/>
    </row>
    <row r="279" spans="2:34">
      <c r="B279" s="68"/>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c r="AD279" s="68"/>
      <c r="AE279" s="68"/>
      <c r="AF279" s="68"/>
      <c r="AG279" s="68"/>
      <c r="AH279" s="70"/>
    </row>
    <row r="280" spans="2:34">
      <c r="B280" s="68"/>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s="68"/>
      <c r="AG280" s="68"/>
      <c r="AH280" s="70"/>
    </row>
    <row r="281" spans="2:34">
      <c r="B281" s="68"/>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c r="AD281" s="68"/>
      <c r="AE281" s="68"/>
      <c r="AF281" s="68"/>
      <c r="AG281" s="68"/>
      <c r="AH281" s="70"/>
    </row>
    <row r="282" spans="2:34">
      <c r="B282" s="68"/>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s="68"/>
      <c r="AG282" s="68"/>
      <c r="AH282" s="70"/>
    </row>
    <row r="283" spans="2:34">
      <c r="B283" s="68"/>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c r="AD283" s="68"/>
      <c r="AE283" s="68"/>
      <c r="AF283" s="68"/>
      <c r="AG283" s="68"/>
      <c r="AH283" s="70"/>
    </row>
    <row r="284" spans="2:34">
      <c r="B284" s="68"/>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s="68"/>
      <c r="AG284" s="68"/>
      <c r="AH284" s="70"/>
    </row>
    <row r="285" spans="2:34">
      <c r="B285" s="68"/>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c r="AB285" s="68"/>
      <c r="AC285" s="68"/>
      <c r="AD285" s="68"/>
      <c r="AE285" s="68"/>
      <c r="AF285" s="68"/>
      <c r="AG285" s="68"/>
      <c r="AH285" s="70"/>
    </row>
    <row r="286" spans="2:34">
      <c r="B286" s="68"/>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c r="AB286" s="68"/>
      <c r="AC286" s="68"/>
      <c r="AD286" s="68"/>
      <c r="AE286" s="68"/>
      <c r="AF286" s="68"/>
      <c r="AG286" s="68"/>
      <c r="AH286" s="70"/>
    </row>
    <row r="287" spans="2:34">
      <c r="B287" s="68"/>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c r="AD287" s="68"/>
      <c r="AE287" s="68"/>
      <c r="AF287" s="68"/>
      <c r="AG287" s="68"/>
      <c r="AH287" s="70"/>
    </row>
    <row r="288" spans="2:34">
      <c r="B288" s="68"/>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s="68"/>
      <c r="AG288" s="68"/>
      <c r="AH288" s="70"/>
    </row>
    <row r="289" spans="2:34">
      <c r="B289" s="68"/>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c r="AD289" s="68"/>
      <c r="AE289" s="68"/>
      <c r="AF289" s="68"/>
      <c r="AG289" s="68"/>
      <c r="AH289" s="70"/>
    </row>
    <row r="290" spans="2:34">
      <c r="B290" s="68"/>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s="68"/>
      <c r="AG290" s="68"/>
      <c r="AH290" s="70"/>
    </row>
    <row r="291" spans="2:34">
      <c r="B291" s="68"/>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c r="AB291" s="68"/>
      <c r="AC291" s="68"/>
      <c r="AD291" s="68"/>
      <c r="AE291" s="68"/>
      <c r="AF291" s="68"/>
      <c r="AG291" s="68"/>
      <c r="AH291" s="70"/>
    </row>
    <row r="292" spans="2:34">
      <c r="B292" s="68"/>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s="68"/>
      <c r="AG292" s="68"/>
      <c r="AH292" s="70"/>
    </row>
    <row r="293" spans="2:34">
      <c r="B293" s="68"/>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70"/>
    </row>
    <row r="294" spans="2:34">
      <c r="B294" s="68"/>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s="68"/>
      <c r="AG294" s="68"/>
      <c r="AH294" s="70"/>
    </row>
    <row r="295" spans="2:34">
      <c r="B295" s="68"/>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c r="AB295" s="68"/>
      <c r="AC295" s="68"/>
      <c r="AD295" s="68"/>
      <c r="AE295" s="68"/>
      <c r="AF295" s="68"/>
      <c r="AG295" s="68"/>
      <c r="AH295" s="70"/>
    </row>
    <row r="296" spans="2:34">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s="68"/>
      <c r="AG296" s="68"/>
      <c r="AH296" s="70"/>
    </row>
    <row r="297" spans="2:34">
      <c r="B297" s="68"/>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c r="AB297" s="68"/>
      <c r="AC297" s="68"/>
      <c r="AD297" s="68"/>
      <c r="AE297" s="68"/>
      <c r="AF297" s="68"/>
      <c r="AG297" s="68"/>
      <c r="AH297" s="70"/>
    </row>
    <row r="298" spans="2:34">
      <c r="B298" s="68"/>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c r="AB298" s="68"/>
      <c r="AC298" s="68"/>
      <c r="AD298" s="68"/>
      <c r="AE298" s="68"/>
      <c r="AF298" s="68"/>
      <c r="AG298" s="68"/>
      <c r="AH298" s="70"/>
    </row>
    <row r="299" spans="2:34">
      <c r="B299" s="68"/>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70"/>
    </row>
    <row r="300" spans="2:34">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s="68"/>
      <c r="AG300" s="68"/>
      <c r="AH300" s="70"/>
    </row>
    <row r="301" spans="2:34">
      <c r="B301" s="68"/>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c r="AB301" s="68"/>
      <c r="AC301" s="68"/>
      <c r="AD301" s="68"/>
      <c r="AE301" s="68"/>
      <c r="AF301" s="68"/>
      <c r="AG301" s="68"/>
      <c r="AH301" s="70"/>
    </row>
    <row r="302" spans="2:34">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c r="AB302" s="68"/>
      <c r="AC302" s="68"/>
      <c r="AD302" s="68"/>
      <c r="AE302" s="68"/>
      <c r="AF302" s="68"/>
      <c r="AG302" s="68"/>
      <c r="AH302" s="70"/>
    </row>
    <row r="303" spans="2:34">
      <c r="B303" s="68"/>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c r="AB303" s="68"/>
      <c r="AC303" s="68"/>
      <c r="AD303" s="68"/>
      <c r="AE303" s="68"/>
      <c r="AF303" s="68"/>
      <c r="AG303" s="68"/>
      <c r="AH303" s="70"/>
    </row>
    <row r="304" spans="2:34">
      <c r="B304" s="68"/>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s="68"/>
      <c r="AG304" s="68"/>
      <c r="AH304" s="70"/>
    </row>
    <row r="305" spans="2:34">
      <c r="B305" s="68"/>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c r="AB305" s="68"/>
      <c r="AC305" s="68"/>
      <c r="AD305" s="68"/>
      <c r="AE305" s="68"/>
      <c r="AF305" s="68"/>
      <c r="AG305" s="68"/>
      <c r="AH305" s="70"/>
    </row>
    <row r="306" spans="2:34">
      <c r="B306" s="68"/>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s="68"/>
      <c r="AG306" s="68"/>
      <c r="AH306" s="70"/>
    </row>
    <row r="307" spans="2:34">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c r="AB307" s="68"/>
      <c r="AC307" s="68"/>
      <c r="AD307" s="68"/>
      <c r="AE307" s="68"/>
      <c r="AF307" s="68"/>
      <c r="AG307" s="68"/>
      <c r="AH307" s="70"/>
    </row>
    <row r="308" spans="2:34">
      <c r="B308" s="68"/>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s="68"/>
      <c r="AG308" s="68"/>
      <c r="AH308" s="70"/>
    </row>
    <row r="309" spans="2:34">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c r="AB309" s="68"/>
      <c r="AC309" s="68"/>
      <c r="AD309" s="68"/>
      <c r="AE309" s="68"/>
      <c r="AF309" s="68"/>
      <c r="AG309" s="68"/>
      <c r="AH309" s="70"/>
    </row>
    <row r="310" spans="2:34">
      <c r="B310" s="68"/>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s="68"/>
      <c r="AG310" s="68"/>
      <c r="AH310" s="70"/>
    </row>
    <row r="311" spans="2:34">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c r="AB311" s="68"/>
      <c r="AC311" s="68"/>
      <c r="AD311" s="68"/>
      <c r="AE311" s="68"/>
      <c r="AF311" s="68"/>
      <c r="AG311" s="68"/>
      <c r="AH311" s="70"/>
    </row>
    <row r="312" spans="2:34">
      <c r="B312" s="68"/>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s="68"/>
      <c r="AG312" s="68"/>
      <c r="AH312" s="70"/>
    </row>
    <row r="313" spans="2:34">
      <c r="B313" s="68"/>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c r="AB313" s="68"/>
      <c r="AC313" s="68"/>
      <c r="AD313" s="68"/>
      <c r="AE313" s="68"/>
      <c r="AF313" s="68"/>
      <c r="AG313" s="68"/>
      <c r="AH313" s="70"/>
    </row>
    <row r="314" spans="2:34">
      <c r="B314" s="68"/>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s="68"/>
      <c r="AG314" s="68"/>
      <c r="AH314" s="70"/>
    </row>
    <row r="315" spans="2:34">
      <c r="B315" s="68"/>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c r="AB315" s="68"/>
      <c r="AC315" s="68"/>
      <c r="AD315" s="68"/>
      <c r="AE315" s="68"/>
      <c r="AF315" s="68"/>
      <c r="AG315" s="68"/>
      <c r="AH315" s="70"/>
    </row>
    <row r="316" spans="2:34">
      <c r="B316" s="68"/>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c r="AB316" s="68"/>
      <c r="AC316" s="68"/>
      <c r="AD316" s="68"/>
      <c r="AE316" s="68"/>
      <c r="AF316" s="68"/>
      <c r="AG316" s="68"/>
      <c r="AH316" s="70"/>
    </row>
    <row r="317" spans="2:34">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c r="AD317" s="68"/>
      <c r="AE317" s="68"/>
      <c r="AF317" s="68"/>
      <c r="AG317" s="68"/>
      <c r="AH317" s="70"/>
    </row>
    <row r="318" spans="2:34">
      <c r="B318" s="68"/>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c r="AB318" s="68"/>
      <c r="AC318" s="68"/>
      <c r="AD318" s="68"/>
      <c r="AE318" s="68"/>
      <c r="AF318" s="68"/>
      <c r="AG318" s="68"/>
      <c r="AH318" s="70"/>
    </row>
    <row r="319" spans="2:34">
      <c r="B319" s="68"/>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c r="AB319" s="68"/>
      <c r="AC319" s="68"/>
      <c r="AD319" s="68"/>
      <c r="AE319" s="68"/>
      <c r="AF319" s="68"/>
      <c r="AG319" s="68"/>
      <c r="AH319" s="70"/>
    </row>
    <row r="320" spans="2:34">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c r="AB320" s="68"/>
      <c r="AC320" s="68"/>
      <c r="AD320" s="68"/>
      <c r="AE320" s="68"/>
      <c r="AF320" s="68"/>
      <c r="AG320" s="68"/>
      <c r="AH320" s="70"/>
    </row>
    <row r="321" spans="2:34">
      <c r="B321" s="68"/>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c r="AD321" s="68"/>
      <c r="AE321" s="68"/>
      <c r="AF321" s="68"/>
      <c r="AG321" s="68"/>
      <c r="AH321" s="70"/>
    </row>
    <row r="322" spans="2:34">
      <c r="B322" s="68"/>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c r="AB322" s="68"/>
      <c r="AC322" s="68"/>
      <c r="AD322" s="68"/>
      <c r="AE322" s="68"/>
      <c r="AF322" s="68"/>
      <c r="AG322" s="68"/>
      <c r="AH322" s="70"/>
    </row>
    <row r="323" spans="2:34">
      <c r="B323" s="68"/>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c r="AB323" s="68"/>
      <c r="AC323" s="68"/>
      <c r="AD323" s="68"/>
      <c r="AE323" s="68"/>
      <c r="AF323" s="68"/>
      <c r="AG323" s="68"/>
      <c r="AH323" s="70"/>
    </row>
    <row r="324" spans="2:34">
      <c r="B324" s="68"/>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c r="AB324" s="68"/>
      <c r="AC324" s="68"/>
      <c r="AD324" s="68"/>
      <c r="AE324" s="68"/>
      <c r="AF324" s="68"/>
      <c r="AG324" s="68"/>
      <c r="AH324" s="70"/>
    </row>
    <row r="325" spans="2:34">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c r="AD325" s="68"/>
      <c r="AE325" s="68"/>
      <c r="AF325" s="68"/>
      <c r="AG325" s="68"/>
      <c r="AH325" s="70"/>
    </row>
    <row r="326" spans="2:34">
      <c r="B326" s="68"/>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c r="AB326" s="68"/>
      <c r="AC326" s="68"/>
      <c r="AD326" s="68"/>
      <c r="AE326" s="68"/>
      <c r="AF326" s="68"/>
      <c r="AG326" s="68"/>
      <c r="AH326" s="70"/>
    </row>
    <row r="327" spans="2:34">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c r="AB327" s="68"/>
      <c r="AC327" s="68"/>
      <c r="AD327" s="68"/>
      <c r="AE327" s="68"/>
      <c r="AF327" s="68"/>
      <c r="AG327" s="68"/>
      <c r="AH327" s="70"/>
    </row>
    <row r="328" spans="2:34">
      <c r="B328" s="68"/>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c r="AB328" s="68"/>
      <c r="AC328" s="68"/>
      <c r="AD328" s="68"/>
      <c r="AE328" s="68"/>
      <c r="AF328" s="68"/>
      <c r="AG328" s="68"/>
      <c r="AH328" s="70"/>
    </row>
    <row r="329" spans="2:34">
      <c r="B329" s="68"/>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c r="AD329" s="68"/>
      <c r="AE329" s="68"/>
      <c r="AF329" s="68"/>
      <c r="AG329" s="68"/>
      <c r="AH329" s="70"/>
    </row>
    <row r="330" spans="2:34">
      <c r="B330" s="68"/>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c r="AB330" s="68"/>
      <c r="AC330" s="68"/>
      <c r="AD330" s="68"/>
      <c r="AE330" s="68"/>
      <c r="AF330" s="68"/>
      <c r="AG330" s="68"/>
      <c r="AH330" s="70"/>
    </row>
    <row r="331" spans="2:34">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c r="AD331" s="68"/>
      <c r="AE331" s="68"/>
      <c r="AF331" s="68"/>
      <c r="AG331" s="68"/>
      <c r="AH331" s="70"/>
    </row>
    <row r="332" spans="2:34">
      <c r="B332" s="68"/>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c r="AB332" s="68"/>
      <c r="AC332" s="68"/>
      <c r="AD332" s="68"/>
      <c r="AE332" s="68"/>
      <c r="AF332" s="68"/>
      <c r="AG332" s="68"/>
      <c r="AH332" s="70"/>
    </row>
    <row r="333" spans="2:34">
      <c r="B333" s="68"/>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c r="AB333" s="68"/>
      <c r="AC333" s="68"/>
      <c r="AD333" s="68"/>
      <c r="AE333" s="68"/>
      <c r="AF333" s="68"/>
      <c r="AG333" s="68"/>
      <c r="AH333" s="70"/>
    </row>
    <row r="334" spans="2:34">
      <c r="B334" s="68"/>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c r="AB334" s="68"/>
      <c r="AC334" s="68"/>
      <c r="AD334" s="68"/>
      <c r="AE334" s="68"/>
      <c r="AF334" s="68"/>
      <c r="AG334" s="68"/>
      <c r="AH334" s="70"/>
    </row>
    <row r="335" spans="2:34">
      <c r="B335" s="68"/>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70"/>
    </row>
    <row r="336" spans="2:34">
      <c r="B336" s="68"/>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c r="AB336" s="68"/>
      <c r="AC336" s="68"/>
      <c r="AD336" s="68"/>
      <c r="AE336" s="68"/>
      <c r="AF336" s="68"/>
      <c r="AG336" s="68"/>
      <c r="AH336" s="70"/>
    </row>
    <row r="337" spans="2:34">
      <c r="B337" s="68"/>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c r="AB337" s="68"/>
      <c r="AC337" s="68"/>
      <c r="AD337" s="68"/>
      <c r="AE337" s="68"/>
      <c r="AF337" s="68"/>
      <c r="AG337" s="68"/>
      <c r="AH337" s="70"/>
    </row>
    <row r="338" spans="2:34">
      <c r="B338" s="68"/>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c r="AB338" s="68"/>
      <c r="AC338" s="68"/>
      <c r="AD338" s="68"/>
      <c r="AE338" s="68"/>
      <c r="AF338" s="68"/>
      <c r="AG338" s="68"/>
      <c r="AH338" s="70"/>
    </row>
    <row r="339" spans="2:34">
      <c r="B339" s="68"/>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c r="AD339" s="68"/>
      <c r="AE339" s="68"/>
      <c r="AF339" s="68"/>
      <c r="AG339" s="68"/>
      <c r="AH339" s="70"/>
    </row>
    <row r="340" spans="2:34">
      <c r="B340" s="68"/>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c r="AB340" s="68"/>
      <c r="AC340" s="68"/>
      <c r="AD340" s="68"/>
      <c r="AE340" s="68"/>
      <c r="AF340" s="68"/>
      <c r="AG340" s="68"/>
      <c r="AH340" s="70"/>
    </row>
    <row r="341" spans="2:34">
      <c r="B341" s="68"/>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c r="AD341" s="68"/>
      <c r="AE341" s="68"/>
      <c r="AF341" s="68"/>
      <c r="AG341" s="68"/>
      <c r="AH341" s="70"/>
    </row>
    <row r="342" spans="2:34">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c r="AB342" s="68"/>
      <c r="AC342" s="68"/>
      <c r="AD342" s="68"/>
      <c r="AE342" s="68"/>
      <c r="AF342" s="68"/>
      <c r="AG342" s="68"/>
      <c r="AH342" s="70"/>
    </row>
    <row r="343" spans="2:34">
      <c r="B343" s="68"/>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c r="AB343" s="68"/>
      <c r="AC343" s="68"/>
      <c r="AD343" s="68"/>
      <c r="AE343" s="68"/>
      <c r="AF343" s="68"/>
      <c r="AG343" s="68"/>
      <c r="AH343" s="70"/>
    </row>
    <row r="344" spans="2:34">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c r="AB344" s="68"/>
      <c r="AC344" s="68"/>
      <c r="AD344" s="68"/>
      <c r="AE344" s="68"/>
      <c r="AF344" s="68"/>
      <c r="AG344" s="68"/>
      <c r="AH344" s="70"/>
    </row>
    <row r="345" spans="2:34">
      <c r="B345" s="68"/>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c r="AB345" s="68"/>
      <c r="AC345" s="68"/>
      <c r="AD345" s="68"/>
      <c r="AE345" s="68"/>
      <c r="AF345" s="68"/>
      <c r="AG345" s="68"/>
      <c r="AH345" s="70"/>
    </row>
    <row r="346" spans="2:34">
      <c r="B346" s="68"/>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c r="AB346" s="68"/>
      <c r="AC346" s="68"/>
      <c r="AD346" s="68"/>
      <c r="AE346" s="68"/>
      <c r="AF346" s="68"/>
      <c r="AG346" s="68"/>
      <c r="AH346" s="70"/>
    </row>
    <row r="347" spans="2:34">
      <c r="B347" s="68"/>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c r="AB347" s="68"/>
      <c r="AC347" s="68"/>
      <c r="AD347" s="68"/>
      <c r="AE347" s="68"/>
      <c r="AF347" s="68"/>
      <c r="AG347" s="68"/>
      <c r="AH347" s="70"/>
    </row>
    <row r="348" spans="2:34">
      <c r="B348" s="68"/>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c r="AB348" s="68"/>
      <c r="AC348" s="68"/>
      <c r="AD348" s="68"/>
      <c r="AE348" s="68"/>
      <c r="AF348" s="68"/>
      <c r="AG348" s="68"/>
      <c r="AH348" s="70"/>
    </row>
    <row r="349" spans="2:34">
      <c r="B349" s="68"/>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c r="AB349" s="68"/>
      <c r="AC349" s="68"/>
      <c r="AD349" s="68"/>
      <c r="AE349" s="68"/>
      <c r="AF349" s="68"/>
      <c r="AG349" s="68"/>
      <c r="AH349" s="70"/>
    </row>
    <row r="350" spans="2:34">
      <c r="B350" s="68"/>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c r="AB350" s="68"/>
      <c r="AC350" s="68"/>
      <c r="AD350" s="68"/>
      <c r="AE350" s="68"/>
      <c r="AF350" s="68"/>
      <c r="AG350" s="68"/>
      <c r="AH350" s="70"/>
    </row>
    <row r="351" spans="2:34">
      <c r="B351" s="68"/>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c r="AD351" s="68"/>
      <c r="AE351" s="68"/>
      <c r="AF351" s="68"/>
      <c r="AG351" s="68"/>
      <c r="AH351" s="70"/>
    </row>
    <row r="352" spans="2:34">
      <c r="B352" s="68"/>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c r="AB352" s="68"/>
      <c r="AC352" s="68"/>
      <c r="AD352" s="68"/>
      <c r="AE352" s="68"/>
      <c r="AF352" s="68"/>
      <c r="AG352" s="68"/>
      <c r="AH352" s="70"/>
    </row>
    <row r="353" spans="2:34">
      <c r="B353" s="68"/>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c r="AB353" s="68"/>
      <c r="AC353" s="68"/>
      <c r="AD353" s="68"/>
      <c r="AE353" s="68"/>
      <c r="AF353" s="68"/>
      <c r="AG353" s="68"/>
      <c r="AH353" s="70"/>
    </row>
    <row r="354" spans="2:34">
      <c r="B354" s="68"/>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c r="AB354" s="68"/>
      <c r="AC354" s="68"/>
      <c r="AD354" s="68"/>
      <c r="AE354" s="68"/>
      <c r="AF354" s="68"/>
      <c r="AG354" s="68"/>
      <c r="AH354" s="70"/>
    </row>
    <row r="355" spans="2:34">
      <c r="B355" s="68"/>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c r="AD355" s="68"/>
      <c r="AE355" s="68"/>
      <c r="AF355" s="68"/>
      <c r="AG355" s="68"/>
      <c r="AH355" s="70"/>
    </row>
    <row r="356" spans="2:34">
      <c r="B356" s="68"/>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s="68"/>
      <c r="AG356" s="68"/>
      <c r="AH356" s="70"/>
    </row>
    <row r="357" spans="2:34">
      <c r="B357" s="68"/>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c r="AB357" s="68"/>
      <c r="AC357" s="68"/>
      <c r="AD357" s="68"/>
      <c r="AE357" s="68"/>
      <c r="AF357" s="68"/>
      <c r="AG357" s="68"/>
      <c r="AH357" s="70"/>
    </row>
    <row r="358" spans="2:34">
      <c r="B358" s="68"/>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c r="AB358" s="68"/>
      <c r="AC358" s="68"/>
      <c r="AD358" s="68"/>
      <c r="AE358" s="68"/>
      <c r="AF358" s="68"/>
      <c r="AG358" s="68"/>
      <c r="AH358" s="70"/>
    </row>
    <row r="359" spans="2:34">
      <c r="B359" s="68"/>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c r="AB359" s="68"/>
      <c r="AC359" s="68"/>
      <c r="AD359" s="68"/>
      <c r="AE359" s="68"/>
      <c r="AF359" s="68"/>
      <c r="AG359" s="68"/>
      <c r="AH359" s="70"/>
    </row>
    <row r="360" spans="2:34">
      <c r="B360" s="68"/>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s="68"/>
      <c r="AG360" s="68"/>
      <c r="AH360" s="70"/>
    </row>
    <row r="361" spans="2:34">
      <c r="B361" s="68"/>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c r="AD361" s="68"/>
      <c r="AE361" s="68"/>
      <c r="AF361" s="68"/>
      <c r="AG361" s="68"/>
      <c r="AH361" s="70"/>
    </row>
    <row r="362" spans="2:34">
      <c r="B362" s="68"/>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c r="AB362" s="68"/>
      <c r="AC362" s="68"/>
      <c r="AD362" s="68"/>
      <c r="AE362" s="68"/>
      <c r="AF362" s="68"/>
      <c r="AG362" s="68"/>
      <c r="AH362" s="70"/>
    </row>
    <row r="363" spans="2:34">
      <c r="B363" s="68"/>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c r="AD363" s="68"/>
      <c r="AE363" s="68"/>
      <c r="AF363" s="68"/>
      <c r="AG363" s="68"/>
      <c r="AH363" s="70"/>
    </row>
    <row r="364" spans="2:34">
      <c r="B364" s="68"/>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c r="AB364" s="68"/>
      <c r="AC364" s="68"/>
      <c r="AD364" s="68"/>
      <c r="AE364" s="68"/>
      <c r="AF364" s="68"/>
      <c r="AG364" s="68"/>
      <c r="AH364" s="70"/>
    </row>
    <row r="365" spans="2:34">
      <c r="B365" s="68"/>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c r="AB365" s="68"/>
      <c r="AC365" s="68"/>
      <c r="AD365" s="68"/>
      <c r="AE365" s="68"/>
      <c r="AF365" s="68"/>
      <c r="AG365" s="68"/>
      <c r="AH365" s="70"/>
    </row>
    <row r="366" spans="2:34">
      <c r="B366" s="68"/>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c r="AB366" s="68"/>
      <c r="AC366" s="68"/>
      <c r="AD366" s="68"/>
      <c r="AE366" s="68"/>
      <c r="AF366" s="68"/>
      <c r="AG366" s="68"/>
      <c r="AH366" s="70"/>
    </row>
    <row r="367" spans="2:34">
      <c r="B367" s="68"/>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c r="AB367" s="68"/>
      <c r="AC367" s="68"/>
      <c r="AD367" s="68"/>
      <c r="AE367" s="68"/>
      <c r="AF367" s="68"/>
      <c r="AG367" s="68"/>
      <c r="AH367" s="70"/>
    </row>
    <row r="368" spans="2:34">
      <c r="B368" s="68"/>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c r="AB368" s="68"/>
      <c r="AC368" s="68"/>
      <c r="AD368" s="68"/>
      <c r="AE368" s="68"/>
      <c r="AF368" s="68"/>
      <c r="AG368" s="68"/>
      <c r="AH368" s="70"/>
    </row>
    <row r="369" spans="2:34">
      <c r="B369" s="68"/>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c r="AD369" s="68"/>
      <c r="AE369" s="68"/>
      <c r="AF369" s="68"/>
      <c r="AG369" s="68"/>
      <c r="AH369" s="70"/>
    </row>
    <row r="370" spans="2:34">
      <c r="B370" s="68"/>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c r="AB370" s="68"/>
      <c r="AC370" s="68"/>
      <c r="AD370" s="68"/>
      <c r="AE370" s="68"/>
      <c r="AF370" s="68"/>
      <c r="AG370" s="68"/>
      <c r="AH370" s="70"/>
    </row>
    <row r="371" spans="2:34">
      <c r="B371" s="68"/>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c r="AB371" s="68"/>
      <c r="AC371" s="68"/>
      <c r="AD371" s="68"/>
      <c r="AE371" s="68"/>
      <c r="AF371" s="68"/>
      <c r="AG371" s="68"/>
      <c r="AH371" s="70"/>
    </row>
    <row r="372" spans="2:34">
      <c r="B372" s="68"/>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70"/>
    </row>
    <row r="373" spans="2:34">
      <c r="B373" s="68"/>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c r="AD373" s="68"/>
      <c r="AE373" s="68"/>
      <c r="AF373" s="68"/>
      <c r="AG373" s="68"/>
      <c r="AH373" s="70"/>
    </row>
    <row r="374" spans="2:34">
      <c r="B374" s="68"/>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c r="AB374" s="68"/>
      <c r="AC374" s="68"/>
      <c r="AD374" s="68"/>
      <c r="AE374" s="68"/>
      <c r="AF374" s="68"/>
      <c r="AG374" s="68"/>
      <c r="AH374" s="70"/>
    </row>
    <row r="375" spans="2:34">
      <c r="B375" s="68"/>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c r="AB375" s="68"/>
      <c r="AC375" s="68"/>
      <c r="AD375" s="68"/>
      <c r="AE375" s="68"/>
      <c r="AF375" s="68"/>
      <c r="AG375" s="68"/>
      <c r="AH375" s="70"/>
    </row>
    <row r="376" spans="2:34">
      <c r="B376" s="68"/>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c r="AB376" s="68"/>
      <c r="AC376" s="68"/>
      <c r="AD376" s="68"/>
      <c r="AE376" s="68"/>
      <c r="AF376" s="68"/>
      <c r="AG376" s="68"/>
      <c r="AH376" s="70"/>
    </row>
    <row r="377" spans="2:34">
      <c r="B377" s="68"/>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c r="AB377" s="68"/>
      <c r="AC377" s="68"/>
      <c r="AD377" s="68"/>
      <c r="AE377" s="68"/>
      <c r="AF377" s="68"/>
      <c r="AG377" s="68"/>
      <c r="AH377" s="70"/>
    </row>
    <row r="378" spans="2:34">
      <c r="B378" s="68"/>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c r="AB378" s="68"/>
      <c r="AC378" s="68"/>
      <c r="AD378" s="68"/>
      <c r="AE378" s="68"/>
      <c r="AF378" s="68"/>
      <c r="AG378" s="68"/>
      <c r="AH378" s="70"/>
    </row>
    <row r="379" spans="2:34">
      <c r="B379" s="68"/>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c r="AB379" s="68"/>
      <c r="AC379" s="68"/>
      <c r="AD379" s="68"/>
      <c r="AE379" s="68"/>
      <c r="AF379" s="68"/>
      <c r="AG379" s="68"/>
      <c r="AH379" s="70"/>
    </row>
    <row r="380" spans="2:34">
      <c r="B380" s="68"/>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c r="AB380" s="68"/>
      <c r="AC380" s="68"/>
      <c r="AD380" s="68"/>
      <c r="AE380" s="68"/>
      <c r="AF380" s="68"/>
      <c r="AG380" s="68"/>
      <c r="AH380" s="70"/>
    </row>
    <row r="381" spans="2:34">
      <c r="B381" s="68"/>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c r="AB381" s="68"/>
      <c r="AC381" s="68"/>
      <c r="AD381" s="68"/>
      <c r="AE381" s="68"/>
      <c r="AF381" s="68"/>
      <c r="AG381" s="68"/>
      <c r="AH381" s="70"/>
    </row>
    <row r="382" spans="2:34">
      <c r="B382" s="68"/>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s="68"/>
      <c r="AG382" s="68"/>
      <c r="AH382" s="70"/>
    </row>
    <row r="383" spans="2:34">
      <c r="B383" s="68"/>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c r="AB383" s="68"/>
      <c r="AC383" s="68"/>
      <c r="AD383" s="68"/>
      <c r="AE383" s="68"/>
      <c r="AF383" s="68"/>
      <c r="AG383" s="68"/>
      <c r="AH383" s="70"/>
    </row>
    <row r="384" spans="2:34">
      <c r="B384" s="68"/>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c r="AB384" s="68"/>
      <c r="AC384" s="68"/>
      <c r="AD384" s="68"/>
      <c r="AE384" s="68"/>
      <c r="AF384" s="68"/>
      <c r="AG384" s="68"/>
      <c r="AH384" s="70"/>
    </row>
    <row r="385" spans="2:34">
      <c r="B385" s="68"/>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c r="AB385" s="68"/>
      <c r="AC385" s="68"/>
      <c r="AD385" s="68"/>
      <c r="AE385" s="68"/>
      <c r="AF385" s="68"/>
      <c r="AG385" s="68"/>
      <c r="AH385" s="70"/>
    </row>
    <row r="386" spans="2:34">
      <c r="B386" s="68"/>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c r="AB386" s="68"/>
      <c r="AC386" s="68"/>
      <c r="AD386" s="68"/>
      <c r="AE386" s="68"/>
      <c r="AF386" s="68"/>
      <c r="AG386" s="68"/>
      <c r="AH386" s="70"/>
    </row>
    <row r="387" spans="2:34">
      <c r="B387" s="68"/>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c r="AB387" s="68"/>
      <c r="AC387" s="68"/>
      <c r="AD387" s="68"/>
      <c r="AE387" s="68"/>
      <c r="AF387" s="68"/>
      <c r="AG387" s="68"/>
      <c r="AH387" s="70"/>
    </row>
    <row r="388" spans="2:34">
      <c r="B388" s="68"/>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c r="AB388" s="68"/>
      <c r="AC388" s="68"/>
      <c r="AD388" s="68"/>
      <c r="AE388" s="68"/>
      <c r="AF388" s="68"/>
      <c r="AG388" s="68"/>
      <c r="AH388" s="70"/>
    </row>
    <row r="389" spans="2:34">
      <c r="B389" s="68"/>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c r="AD389" s="68"/>
      <c r="AE389" s="68"/>
      <c r="AF389" s="68"/>
      <c r="AG389" s="68"/>
      <c r="AH389" s="70"/>
    </row>
    <row r="390" spans="2:34">
      <c r="B390" s="68"/>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c r="AB390" s="68"/>
      <c r="AC390" s="68"/>
      <c r="AD390" s="68"/>
      <c r="AE390" s="68"/>
      <c r="AF390" s="68"/>
      <c r="AG390" s="68"/>
      <c r="AH390" s="70"/>
    </row>
    <row r="391" spans="2:34">
      <c r="B391" s="68"/>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c r="AB391" s="68"/>
      <c r="AC391" s="68"/>
      <c r="AD391" s="68"/>
      <c r="AE391" s="68"/>
      <c r="AF391" s="68"/>
      <c r="AG391" s="68"/>
      <c r="AH391" s="70"/>
    </row>
    <row r="392" spans="2:34">
      <c r="B392" s="68"/>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s="68"/>
      <c r="AG392" s="68"/>
      <c r="AH392" s="70"/>
    </row>
    <row r="393" spans="2:34">
      <c r="B393" s="68"/>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c r="AB393" s="68"/>
      <c r="AC393" s="68"/>
      <c r="AD393" s="68"/>
      <c r="AE393" s="68"/>
      <c r="AF393" s="68"/>
      <c r="AG393" s="68"/>
      <c r="AH393" s="70"/>
    </row>
    <row r="394" spans="2:34">
      <c r="B394" s="68"/>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c r="AB394" s="68"/>
      <c r="AC394" s="68"/>
      <c r="AD394" s="68"/>
      <c r="AE394" s="68"/>
      <c r="AF394" s="68"/>
      <c r="AG394" s="68"/>
      <c r="AH394" s="70"/>
    </row>
    <row r="395" spans="2:34">
      <c r="B395" s="68"/>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c r="AB395" s="68"/>
      <c r="AC395" s="68"/>
      <c r="AD395" s="68"/>
      <c r="AE395" s="68"/>
      <c r="AF395" s="68"/>
      <c r="AG395" s="68"/>
      <c r="AH395" s="70"/>
    </row>
    <row r="396" spans="2:34">
      <c r="B396" s="68"/>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c r="AB396" s="68"/>
      <c r="AC396" s="68"/>
      <c r="AD396" s="68"/>
      <c r="AE396" s="68"/>
      <c r="AF396" s="68"/>
      <c r="AG396" s="68"/>
      <c r="AH396" s="70"/>
    </row>
    <row r="397" spans="2:34">
      <c r="B397" s="68"/>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c r="AB397" s="68"/>
      <c r="AC397" s="68"/>
      <c r="AD397" s="68"/>
      <c r="AE397" s="68"/>
      <c r="AF397" s="68"/>
      <c r="AG397" s="68"/>
      <c r="AH397" s="70"/>
    </row>
    <row r="398" spans="2:34">
      <c r="B398" s="68"/>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c r="AB398" s="68"/>
      <c r="AC398" s="68"/>
      <c r="AD398" s="68"/>
      <c r="AE398" s="68"/>
      <c r="AF398" s="68"/>
      <c r="AG398" s="68"/>
      <c r="AH398" s="70"/>
    </row>
    <row r="399" spans="2:34">
      <c r="B399" s="68"/>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c r="AB399" s="68"/>
      <c r="AC399" s="68"/>
      <c r="AD399" s="68"/>
      <c r="AE399" s="68"/>
      <c r="AF399" s="68"/>
      <c r="AG399" s="68"/>
      <c r="AH399" s="70"/>
    </row>
    <row r="400" spans="2:34">
      <c r="B400" s="68"/>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c r="AB400" s="68"/>
      <c r="AC400" s="68"/>
      <c r="AD400" s="68"/>
      <c r="AE400" s="68"/>
      <c r="AF400" s="68"/>
      <c r="AG400" s="68"/>
      <c r="AH400" s="70"/>
    </row>
    <row r="401" spans="2:34">
      <c r="B401" s="68"/>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c r="AB401" s="68"/>
      <c r="AC401" s="68"/>
      <c r="AD401" s="68"/>
      <c r="AE401" s="68"/>
      <c r="AF401" s="68"/>
      <c r="AG401" s="68"/>
      <c r="AH401" s="70"/>
    </row>
    <row r="402" spans="2:34">
      <c r="B402" s="68"/>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c r="AB402" s="68"/>
      <c r="AC402" s="68"/>
      <c r="AD402" s="68"/>
      <c r="AE402" s="68"/>
      <c r="AF402" s="68"/>
      <c r="AG402" s="68"/>
      <c r="AH402" s="70"/>
    </row>
    <row r="403" spans="2:34">
      <c r="B403" s="68"/>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c r="AB403" s="68"/>
      <c r="AC403" s="68"/>
      <c r="AD403" s="68"/>
      <c r="AE403" s="68"/>
      <c r="AF403" s="68"/>
      <c r="AG403" s="68"/>
      <c r="AH403" s="70"/>
    </row>
    <row r="404" spans="2:34">
      <c r="B404" s="68"/>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c r="AB404" s="68"/>
      <c r="AC404" s="68"/>
      <c r="AD404" s="68"/>
      <c r="AE404" s="68"/>
      <c r="AF404" s="68"/>
      <c r="AG404" s="68"/>
      <c r="AH404" s="70"/>
    </row>
    <row r="405" spans="2:34">
      <c r="B405" s="68"/>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c r="AD405" s="68"/>
      <c r="AE405" s="68"/>
      <c r="AF405" s="68"/>
      <c r="AG405" s="68"/>
      <c r="AH405" s="70"/>
    </row>
    <row r="406" spans="2:34">
      <c r="B406" s="68"/>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c r="AB406" s="68"/>
      <c r="AC406" s="68"/>
      <c r="AD406" s="68"/>
      <c r="AE406" s="68"/>
      <c r="AF406" s="68"/>
      <c r="AG406" s="68"/>
      <c r="AH406" s="70"/>
    </row>
    <row r="407" spans="2:34">
      <c r="B407" s="68"/>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c r="AD407" s="68"/>
      <c r="AE407" s="68"/>
      <c r="AF407" s="68"/>
      <c r="AG407" s="68"/>
      <c r="AH407" s="70"/>
    </row>
    <row r="408" spans="2:34">
      <c r="B408" s="68"/>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70"/>
    </row>
    <row r="409" spans="2:34">
      <c r="B409" s="68"/>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c r="AC409" s="68"/>
      <c r="AD409" s="68"/>
      <c r="AE409" s="68"/>
      <c r="AF409" s="68"/>
      <c r="AG409" s="68"/>
      <c r="AH409" s="70"/>
    </row>
    <row r="410" spans="2:34">
      <c r="B410" s="68"/>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c r="AB410" s="68"/>
      <c r="AC410" s="68"/>
      <c r="AD410" s="68"/>
      <c r="AE410" s="68"/>
      <c r="AF410" s="68"/>
      <c r="AG410" s="68"/>
      <c r="AH410" s="70"/>
    </row>
    <row r="411" spans="2:34">
      <c r="B411" s="68"/>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c r="AB411" s="68"/>
      <c r="AC411" s="68"/>
      <c r="AD411" s="68"/>
      <c r="AE411" s="68"/>
      <c r="AF411" s="68"/>
      <c r="AG411" s="68"/>
      <c r="AH411" s="70"/>
    </row>
    <row r="412" spans="2:34">
      <c r="B412" s="68"/>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c r="AB412" s="68"/>
      <c r="AC412" s="68"/>
      <c r="AD412" s="68"/>
      <c r="AE412" s="68"/>
      <c r="AF412" s="68"/>
      <c r="AG412" s="68"/>
      <c r="AH412" s="70"/>
    </row>
    <row r="413" spans="2:34">
      <c r="B413" s="68"/>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c r="AB413" s="68"/>
      <c r="AC413" s="68"/>
      <c r="AD413" s="68"/>
      <c r="AE413" s="68"/>
      <c r="AF413" s="68"/>
      <c r="AG413" s="68"/>
      <c r="AH413" s="70"/>
    </row>
    <row r="414" spans="2:34">
      <c r="B414" s="68"/>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c r="AB414" s="68"/>
      <c r="AC414" s="68"/>
      <c r="AD414" s="68"/>
      <c r="AE414" s="68"/>
      <c r="AF414" s="68"/>
      <c r="AG414" s="68"/>
      <c r="AH414" s="70"/>
    </row>
    <row r="415" spans="2:34">
      <c r="B415" s="68"/>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c r="AB415" s="68"/>
      <c r="AC415" s="68"/>
      <c r="AD415" s="68"/>
      <c r="AE415" s="68"/>
      <c r="AF415" s="68"/>
      <c r="AG415" s="68"/>
      <c r="AH415" s="70"/>
    </row>
    <row r="416" spans="2:34">
      <c r="B416" s="68"/>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c r="AB416" s="68"/>
      <c r="AC416" s="68"/>
      <c r="AD416" s="68"/>
      <c r="AE416" s="68"/>
      <c r="AF416" s="68"/>
      <c r="AG416" s="68"/>
      <c r="AH416" s="70"/>
    </row>
    <row r="417" spans="2:34">
      <c r="B417" s="68"/>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c r="AB417" s="68"/>
      <c r="AC417" s="68"/>
      <c r="AD417" s="68"/>
      <c r="AE417" s="68"/>
      <c r="AF417" s="68"/>
      <c r="AG417" s="68"/>
      <c r="AH417" s="70"/>
    </row>
    <row r="418" spans="2:34">
      <c r="B418" s="68"/>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c r="AB418" s="68"/>
      <c r="AC418" s="68"/>
      <c r="AD418" s="68"/>
      <c r="AE418" s="68"/>
      <c r="AF418" s="68"/>
      <c r="AG418" s="68"/>
      <c r="AH418" s="70"/>
    </row>
    <row r="419" spans="2:34">
      <c r="B419" s="68"/>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c r="AB419" s="68"/>
      <c r="AC419" s="68"/>
      <c r="AD419" s="68"/>
      <c r="AE419" s="68"/>
      <c r="AF419" s="68"/>
      <c r="AG419" s="68"/>
      <c r="AH419" s="70"/>
    </row>
    <row r="420" spans="2:34">
      <c r="B420" s="68"/>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s="68"/>
      <c r="AG420" s="68"/>
      <c r="AH420" s="70"/>
    </row>
    <row r="421" spans="2:34">
      <c r="B421" s="68"/>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c r="AB421" s="68"/>
      <c r="AC421" s="68"/>
      <c r="AD421" s="68"/>
      <c r="AE421" s="68"/>
      <c r="AF421" s="68"/>
      <c r="AG421" s="68"/>
      <c r="AH421" s="70"/>
    </row>
    <row r="422" spans="2:34">
      <c r="B422" s="68"/>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c r="AB422" s="68"/>
      <c r="AC422" s="68"/>
      <c r="AD422" s="68"/>
      <c r="AE422" s="68"/>
      <c r="AF422" s="68"/>
      <c r="AG422" s="68"/>
      <c r="AH422" s="70"/>
    </row>
    <row r="423" spans="2:34">
      <c r="B423" s="68"/>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c r="AB423" s="68"/>
      <c r="AC423" s="68"/>
      <c r="AD423" s="68"/>
      <c r="AE423" s="68"/>
      <c r="AF423" s="68"/>
      <c r="AG423" s="68"/>
      <c r="AH423" s="70"/>
    </row>
    <row r="424" spans="2:34">
      <c r="B424" s="68"/>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s="68"/>
      <c r="AG424" s="68"/>
      <c r="AH424" s="70"/>
    </row>
    <row r="425" spans="2:34">
      <c r="B425" s="68"/>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c r="AB425" s="68"/>
      <c r="AC425" s="68"/>
      <c r="AD425" s="68"/>
      <c r="AE425" s="68"/>
      <c r="AF425" s="68"/>
      <c r="AG425" s="68"/>
      <c r="AH425" s="70"/>
    </row>
    <row r="426" spans="2:34">
      <c r="B426" s="68"/>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s="68"/>
      <c r="AG426" s="68"/>
      <c r="AH426" s="70"/>
    </row>
    <row r="427" spans="2:34">
      <c r="B427" s="68"/>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c r="AB427" s="68"/>
      <c r="AC427" s="68"/>
      <c r="AD427" s="68"/>
      <c r="AE427" s="68"/>
      <c r="AF427" s="68"/>
      <c r="AG427" s="68"/>
      <c r="AH427" s="70"/>
    </row>
    <row r="428" spans="2:34">
      <c r="B428" s="68"/>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c r="AB428" s="68"/>
      <c r="AC428" s="68"/>
      <c r="AD428" s="68"/>
      <c r="AE428" s="68"/>
      <c r="AF428" s="68"/>
      <c r="AG428" s="68"/>
      <c r="AH428" s="70"/>
    </row>
    <row r="429" spans="2:34">
      <c r="B429" s="68"/>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c r="AB429" s="68"/>
      <c r="AC429" s="68"/>
      <c r="AD429" s="68"/>
      <c r="AE429" s="68"/>
      <c r="AF429" s="68"/>
      <c r="AG429" s="68"/>
      <c r="AH429" s="70"/>
    </row>
    <row r="430" spans="2:34">
      <c r="B430" s="68"/>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c r="AB430" s="68"/>
      <c r="AC430" s="68"/>
      <c r="AD430" s="68"/>
      <c r="AE430" s="68"/>
      <c r="AF430" s="68"/>
      <c r="AG430" s="68"/>
      <c r="AH430" s="70"/>
    </row>
    <row r="431" spans="2:34">
      <c r="B431" s="68"/>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c r="AB431" s="68"/>
      <c r="AC431" s="68"/>
      <c r="AD431" s="68"/>
      <c r="AE431" s="68"/>
      <c r="AF431" s="68"/>
      <c r="AG431" s="68"/>
      <c r="AH431" s="70"/>
    </row>
    <row r="432" spans="2:34">
      <c r="B432" s="68"/>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c r="AB432" s="68"/>
      <c r="AC432" s="68"/>
      <c r="AD432" s="68"/>
      <c r="AE432" s="68"/>
      <c r="AF432" s="68"/>
      <c r="AG432" s="68"/>
      <c r="AH432" s="70"/>
    </row>
    <row r="433" spans="2:34">
      <c r="B433" s="68"/>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c r="AB433" s="68"/>
      <c r="AC433" s="68"/>
      <c r="AD433" s="68"/>
      <c r="AE433" s="68"/>
      <c r="AF433" s="68"/>
      <c r="AG433" s="68"/>
      <c r="AH433" s="70"/>
    </row>
    <row r="434" spans="2:34">
      <c r="B434" s="68"/>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s="68"/>
      <c r="AG434" s="68"/>
      <c r="AH434" s="70"/>
    </row>
    <row r="435" spans="2:34">
      <c r="B435" s="68"/>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c r="AB435" s="68"/>
      <c r="AC435" s="68"/>
      <c r="AD435" s="68"/>
      <c r="AE435" s="68"/>
      <c r="AF435" s="68"/>
      <c r="AG435" s="68"/>
      <c r="AH435" s="70"/>
    </row>
    <row r="436" spans="2:34">
      <c r="B436" s="68"/>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s="68"/>
      <c r="AG436" s="68"/>
      <c r="AH436" s="70"/>
    </row>
    <row r="437" spans="2:34">
      <c r="B437" s="68"/>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c r="AB437" s="68"/>
      <c r="AC437" s="68"/>
      <c r="AD437" s="68"/>
      <c r="AE437" s="68"/>
      <c r="AF437" s="68"/>
      <c r="AG437" s="68"/>
      <c r="AH437" s="70"/>
    </row>
    <row r="438" spans="2:34">
      <c r="B438" s="68"/>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s="68"/>
      <c r="AG438" s="68"/>
      <c r="AH438" s="70"/>
    </row>
    <row r="439" spans="2:34">
      <c r="B439" s="68"/>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c r="AB439" s="68"/>
      <c r="AC439" s="68"/>
      <c r="AD439" s="68"/>
      <c r="AE439" s="68"/>
      <c r="AF439" s="68"/>
      <c r="AG439" s="68"/>
      <c r="AH439" s="70"/>
    </row>
    <row r="440" spans="2:34">
      <c r="B440" s="68"/>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s="68"/>
      <c r="AG440" s="68"/>
      <c r="AH440" s="70"/>
    </row>
    <row r="441" spans="2:34">
      <c r="B441" s="68"/>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c r="AB441" s="68"/>
      <c r="AC441" s="68"/>
      <c r="AD441" s="68"/>
      <c r="AE441" s="68"/>
      <c r="AF441" s="68"/>
      <c r="AG441" s="68"/>
      <c r="AH441" s="70"/>
    </row>
    <row r="442" spans="2:34">
      <c r="B442" s="68"/>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s="68"/>
      <c r="AG442" s="68"/>
      <c r="AH442" s="70"/>
    </row>
    <row r="443" spans="2:34">
      <c r="B443" s="68"/>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c r="AB443" s="68"/>
      <c r="AC443" s="68"/>
      <c r="AD443" s="68"/>
      <c r="AE443" s="68"/>
      <c r="AF443" s="68"/>
      <c r="AG443" s="68"/>
      <c r="AH443" s="70"/>
    </row>
    <row r="444" spans="2:34">
      <c r="B444" s="68"/>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70"/>
    </row>
    <row r="445" spans="2:34">
      <c r="B445" s="68"/>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c r="AB445" s="68"/>
      <c r="AC445" s="68"/>
      <c r="AD445" s="68"/>
      <c r="AE445" s="68"/>
      <c r="AF445" s="68"/>
      <c r="AG445" s="68"/>
      <c r="AH445" s="70"/>
    </row>
    <row r="446" spans="2:34">
      <c r="B446" s="68"/>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s="68"/>
      <c r="AG446" s="68"/>
      <c r="AH446" s="70"/>
    </row>
    <row r="447" spans="2:34">
      <c r="B447" s="68"/>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c r="AB447" s="68"/>
      <c r="AC447" s="68"/>
      <c r="AD447" s="68"/>
      <c r="AE447" s="68"/>
      <c r="AF447" s="68"/>
      <c r="AG447" s="68"/>
      <c r="AH447" s="70"/>
    </row>
    <row r="448" spans="2:34">
      <c r="B448" s="68"/>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s="68"/>
      <c r="AG448" s="68"/>
      <c r="AH448" s="70"/>
    </row>
    <row r="449" spans="2:34">
      <c r="B449" s="68"/>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c r="AB449" s="68"/>
      <c r="AC449" s="68"/>
      <c r="AD449" s="68"/>
      <c r="AE449" s="68"/>
      <c r="AF449" s="68"/>
      <c r="AG449" s="68"/>
      <c r="AH449" s="70"/>
    </row>
    <row r="450" spans="2:34">
      <c r="B450" s="68"/>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s="68"/>
      <c r="AG450" s="68"/>
      <c r="AH450" s="70"/>
    </row>
    <row r="451" spans="2:34">
      <c r="B451" s="68"/>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c r="AB451" s="68"/>
      <c r="AC451" s="68"/>
      <c r="AD451" s="68"/>
      <c r="AE451" s="68"/>
      <c r="AF451" s="68"/>
      <c r="AG451" s="68"/>
      <c r="AH451" s="70"/>
    </row>
    <row r="452" spans="2:34">
      <c r="B452" s="68"/>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s="68"/>
      <c r="AG452" s="68"/>
      <c r="AH452" s="70"/>
    </row>
    <row r="453" spans="2:34">
      <c r="B453" s="68"/>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c r="AB453" s="68"/>
      <c r="AC453" s="68"/>
      <c r="AD453" s="68"/>
      <c r="AE453" s="68"/>
      <c r="AF453" s="68"/>
      <c r="AG453" s="68"/>
      <c r="AH453" s="70"/>
    </row>
    <row r="454" spans="2:34">
      <c r="B454" s="68"/>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s="68"/>
      <c r="AG454" s="68"/>
      <c r="AH454" s="70"/>
    </row>
    <row r="455" spans="2:34">
      <c r="B455" s="68"/>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c r="AB455" s="68"/>
      <c r="AC455" s="68"/>
      <c r="AD455" s="68"/>
      <c r="AE455" s="68"/>
      <c r="AF455" s="68"/>
      <c r="AG455" s="68"/>
      <c r="AH455" s="70"/>
    </row>
    <row r="456" spans="2:34">
      <c r="B456" s="68"/>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c r="AB456" s="68"/>
      <c r="AC456" s="68"/>
      <c r="AD456" s="68"/>
      <c r="AE456" s="68"/>
      <c r="AF456" s="68"/>
      <c r="AG456" s="68"/>
      <c r="AH456" s="70"/>
    </row>
    <row r="457" spans="2:34">
      <c r="B457" s="68"/>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c r="AB457" s="68"/>
      <c r="AC457" s="68"/>
      <c r="AD457" s="68"/>
      <c r="AE457" s="68"/>
      <c r="AF457" s="68"/>
      <c r="AG457" s="68"/>
      <c r="AH457" s="70"/>
    </row>
    <row r="458" spans="2:34">
      <c r="B458" s="68"/>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s="68"/>
      <c r="AG458" s="68"/>
      <c r="AH458" s="70"/>
    </row>
    <row r="459" spans="2:34">
      <c r="B459" s="68"/>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c r="AB459" s="68"/>
      <c r="AC459" s="68"/>
      <c r="AD459" s="68"/>
      <c r="AE459" s="68"/>
      <c r="AF459" s="68"/>
      <c r="AG459" s="68"/>
      <c r="AH459" s="70"/>
    </row>
    <row r="460" spans="2:34">
      <c r="B460" s="68"/>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c r="AB460" s="68"/>
      <c r="AC460" s="68"/>
      <c r="AD460" s="68"/>
      <c r="AE460" s="68"/>
      <c r="AF460" s="68"/>
      <c r="AG460" s="68"/>
      <c r="AH460" s="70"/>
    </row>
    <row r="461" spans="2:34">
      <c r="B461" s="68"/>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c r="AB461" s="68"/>
      <c r="AC461" s="68"/>
      <c r="AD461" s="68"/>
      <c r="AE461" s="68"/>
      <c r="AF461" s="68"/>
      <c r="AG461" s="68"/>
      <c r="AH461" s="70"/>
    </row>
    <row r="462" spans="2:34">
      <c r="B462" s="68"/>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c r="AB462" s="68"/>
      <c r="AC462" s="68"/>
      <c r="AD462" s="68"/>
      <c r="AE462" s="68"/>
      <c r="AF462" s="68"/>
      <c r="AG462" s="68"/>
      <c r="AH462" s="70"/>
    </row>
    <row r="463" spans="2:34">
      <c r="B463" s="68"/>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c r="AB463" s="68"/>
      <c r="AC463" s="68"/>
      <c r="AD463" s="68"/>
      <c r="AE463" s="68"/>
      <c r="AF463" s="68"/>
      <c r="AG463" s="68"/>
      <c r="AH463" s="70"/>
    </row>
    <row r="464" spans="2:34">
      <c r="B464" s="68"/>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c r="AB464" s="68"/>
      <c r="AC464" s="68"/>
      <c r="AD464" s="68"/>
      <c r="AE464" s="68"/>
      <c r="AF464" s="68"/>
      <c r="AG464" s="68"/>
      <c r="AH464" s="70"/>
    </row>
    <row r="465" spans="2:34">
      <c r="B465" s="68"/>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c r="AB465" s="68"/>
      <c r="AC465" s="68"/>
      <c r="AD465" s="68"/>
      <c r="AE465" s="68"/>
      <c r="AF465" s="68"/>
      <c r="AG465" s="68"/>
      <c r="AH465" s="70"/>
    </row>
    <row r="466" spans="2:34">
      <c r="B466" s="68"/>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c r="AB466" s="68"/>
      <c r="AC466" s="68"/>
      <c r="AD466" s="68"/>
      <c r="AE466" s="68"/>
      <c r="AF466" s="68"/>
      <c r="AG466" s="68"/>
      <c r="AH466" s="70"/>
    </row>
    <row r="467" spans="2:34">
      <c r="B467" s="68"/>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c r="AD467" s="68"/>
      <c r="AE467" s="68"/>
      <c r="AF467" s="68"/>
      <c r="AG467" s="68"/>
      <c r="AH467" s="70"/>
    </row>
    <row r="468" spans="2:34">
      <c r="B468" s="68"/>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c r="AB468" s="68"/>
      <c r="AC468" s="68"/>
      <c r="AD468" s="68"/>
      <c r="AE468" s="68"/>
      <c r="AF468" s="68"/>
      <c r="AG468" s="68"/>
      <c r="AH468" s="70"/>
    </row>
    <row r="469" spans="2:34">
      <c r="B469" s="68"/>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c r="AB469" s="68"/>
      <c r="AC469" s="68"/>
      <c r="AD469" s="68"/>
      <c r="AE469" s="68"/>
      <c r="AF469" s="68"/>
      <c r="AG469" s="68"/>
      <c r="AH469" s="70"/>
    </row>
    <row r="470" spans="2:34">
      <c r="B470" s="68"/>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c r="AB470" s="68"/>
      <c r="AC470" s="68"/>
      <c r="AD470" s="68"/>
      <c r="AE470" s="68"/>
      <c r="AF470" s="68"/>
      <c r="AG470" s="68"/>
      <c r="AH470" s="70"/>
    </row>
    <row r="471" spans="2:34">
      <c r="B471" s="68"/>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c r="AB471" s="68"/>
      <c r="AC471" s="68"/>
      <c r="AD471" s="68"/>
      <c r="AE471" s="68"/>
      <c r="AF471" s="68"/>
      <c r="AG471" s="68"/>
      <c r="AH471" s="70"/>
    </row>
    <row r="472" spans="2:34">
      <c r="B472" s="68"/>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c r="AB472" s="68"/>
      <c r="AC472" s="68"/>
      <c r="AD472" s="68"/>
      <c r="AE472" s="68"/>
      <c r="AF472" s="68"/>
      <c r="AG472" s="68"/>
      <c r="AH472" s="70"/>
    </row>
    <row r="473" spans="2:34">
      <c r="B473" s="68"/>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c r="AB473" s="68"/>
      <c r="AC473" s="68"/>
      <c r="AD473" s="68"/>
      <c r="AE473" s="68"/>
      <c r="AF473" s="68"/>
      <c r="AG473" s="68"/>
      <c r="AH473" s="70"/>
    </row>
    <row r="474" spans="2:34">
      <c r="B474" s="68"/>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c r="AB474" s="68"/>
      <c r="AC474" s="68"/>
      <c r="AD474" s="68"/>
      <c r="AE474" s="68"/>
      <c r="AF474" s="68"/>
      <c r="AG474" s="68"/>
      <c r="AH474" s="70"/>
    </row>
    <row r="475" spans="2:34">
      <c r="B475" s="68"/>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c r="AB475" s="68"/>
      <c r="AC475" s="68"/>
      <c r="AD475" s="68"/>
      <c r="AE475" s="68"/>
      <c r="AF475" s="68"/>
      <c r="AG475" s="68"/>
      <c r="AH475" s="70"/>
    </row>
    <row r="476" spans="2:34">
      <c r="B476" s="68"/>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c r="AB476" s="68"/>
      <c r="AC476" s="68"/>
      <c r="AD476" s="68"/>
      <c r="AE476" s="68"/>
      <c r="AF476" s="68"/>
      <c r="AG476" s="68"/>
      <c r="AH476" s="70"/>
    </row>
    <row r="477" spans="2:34">
      <c r="B477" s="68"/>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c r="AB477" s="68"/>
      <c r="AC477" s="68"/>
      <c r="AD477" s="68"/>
      <c r="AE477" s="68"/>
      <c r="AF477" s="68"/>
      <c r="AG477" s="68"/>
      <c r="AH477" s="70"/>
    </row>
    <row r="478" spans="2:34">
      <c r="B478" s="68"/>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c r="AB478" s="68"/>
      <c r="AC478" s="68"/>
      <c r="AD478" s="68"/>
      <c r="AE478" s="68"/>
      <c r="AF478" s="68"/>
      <c r="AG478" s="68"/>
      <c r="AH478" s="70"/>
    </row>
    <row r="479" spans="2:34">
      <c r="B479" s="68"/>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c r="AB479" s="68"/>
      <c r="AC479" s="68"/>
      <c r="AD479" s="68"/>
      <c r="AE479" s="68"/>
      <c r="AF479" s="68"/>
      <c r="AG479" s="68"/>
      <c r="AH479" s="70"/>
    </row>
    <row r="480" spans="2:34">
      <c r="B480" s="68"/>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c r="AB480" s="68"/>
      <c r="AC480" s="68"/>
      <c r="AD480" s="68"/>
      <c r="AE480" s="68"/>
      <c r="AF480" s="68"/>
      <c r="AG480" s="68"/>
      <c r="AH480" s="70"/>
    </row>
    <row r="481" spans="2:34">
      <c r="B481" s="68"/>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70"/>
    </row>
    <row r="482" spans="2:34">
      <c r="B482" s="68"/>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c r="AB482" s="68"/>
      <c r="AC482" s="68"/>
      <c r="AD482" s="68"/>
      <c r="AE482" s="68"/>
      <c r="AF482" s="68"/>
      <c r="AG482" s="68"/>
      <c r="AH482" s="70"/>
    </row>
    <row r="483" spans="2:34">
      <c r="B483" s="68"/>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c r="AB483" s="68"/>
      <c r="AC483" s="68"/>
      <c r="AD483" s="68"/>
      <c r="AE483" s="68"/>
      <c r="AF483" s="68"/>
      <c r="AG483" s="68"/>
      <c r="AH483" s="70"/>
    </row>
    <row r="484" spans="2:34">
      <c r="B484" s="68"/>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c r="AB484" s="68"/>
      <c r="AC484" s="68"/>
      <c r="AD484" s="68"/>
      <c r="AE484" s="68"/>
      <c r="AF484" s="68"/>
      <c r="AG484" s="68"/>
      <c r="AH484" s="70"/>
    </row>
    <row r="485" spans="2:34">
      <c r="B485" s="68"/>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c r="AB485" s="68"/>
      <c r="AC485" s="68"/>
      <c r="AD485" s="68"/>
      <c r="AE485" s="68"/>
      <c r="AF485" s="68"/>
      <c r="AG485" s="68"/>
      <c r="AH485" s="70"/>
    </row>
    <row r="486" spans="2:34">
      <c r="B486" s="68"/>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c r="AB486" s="68"/>
      <c r="AC486" s="68"/>
      <c r="AD486" s="68"/>
      <c r="AE486" s="68"/>
      <c r="AF486" s="68"/>
      <c r="AG486" s="68"/>
      <c r="AH486" s="70"/>
    </row>
    <row r="487" spans="2:34">
      <c r="B487" s="68"/>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c r="AB487" s="68"/>
      <c r="AC487" s="68"/>
      <c r="AD487" s="68"/>
      <c r="AE487" s="68"/>
      <c r="AF487" s="68"/>
      <c r="AG487" s="68"/>
      <c r="AH487" s="70"/>
    </row>
    <row r="488" spans="2:34">
      <c r="B488" s="68"/>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c r="AB488" s="68"/>
      <c r="AC488" s="68"/>
      <c r="AD488" s="68"/>
      <c r="AE488" s="68"/>
      <c r="AF488" s="68"/>
      <c r="AG488" s="68"/>
      <c r="AH488" s="70"/>
    </row>
    <row r="489" spans="2:34">
      <c r="B489" s="68"/>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c r="AB489" s="68"/>
      <c r="AC489" s="68"/>
      <c r="AD489" s="68"/>
      <c r="AE489" s="68"/>
      <c r="AF489" s="68"/>
      <c r="AG489" s="68"/>
      <c r="AH489" s="70"/>
    </row>
    <row r="490" spans="2:34">
      <c r="B490" s="68"/>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c r="AB490" s="68"/>
      <c r="AC490" s="68"/>
      <c r="AD490" s="68"/>
      <c r="AE490" s="68"/>
      <c r="AF490" s="68"/>
      <c r="AG490" s="68"/>
      <c r="AH490" s="70"/>
    </row>
    <row r="491" spans="2:34">
      <c r="B491" s="68"/>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c r="AB491" s="68"/>
      <c r="AC491" s="68"/>
      <c r="AD491" s="68"/>
      <c r="AE491" s="68"/>
      <c r="AF491" s="68"/>
      <c r="AG491" s="68"/>
      <c r="AH491" s="70"/>
    </row>
    <row r="492" spans="2:34">
      <c r="B492" s="68"/>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c r="AB492" s="68"/>
      <c r="AC492" s="68"/>
      <c r="AD492" s="68"/>
      <c r="AE492" s="68"/>
      <c r="AF492" s="68"/>
      <c r="AG492" s="68"/>
      <c r="AH492" s="70"/>
    </row>
    <row r="493" spans="2:34">
      <c r="B493" s="68"/>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c r="AB493" s="68"/>
      <c r="AC493" s="68"/>
      <c r="AD493" s="68"/>
      <c r="AE493" s="68"/>
      <c r="AF493" s="68"/>
      <c r="AG493" s="68"/>
      <c r="AH493" s="70"/>
    </row>
    <row r="494" spans="2:34">
      <c r="B494" s="68"/>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c r="AB494" s="68"/>
      <c r="AC494" s="68"/>
      <c r="AD494" s="68"/>
      <c r="AE494" s="68"/>
      <c r="AF494" s="68"/>
      <c r="AG494" s="68"/>
      <c r="AH494" s="70"/>
    </row>
    <row r="495" spans="2:34">
      <c r="B495" s="68"/>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c r="AB495" s="68"/>
      <c r="AC495" s="68"/>
      <c r="AD495" s="68"/>
      <c r="AE495" s="68"/>
      <c r="AF495" s="68"/>
      <c r="AG495" s="68"/>
      <c r="AH495" s="70"/>
    </row>
    <row r="496" spans="2:34">
      <c r="B496" s="68"/>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c r="AB496" s="68"/>
      <c r="AC496" s="68"/>
      <c r="AD496" s="68"/>
      <c r="AE496" s="68"/>
      <c r="AF496" s="68"/>
      <c r="AG496" s="68"/>
      <c r="AH496" s="70"/>
    </row>
    <row r="497" spans="2:34">
      <c r="B497" s="68"/>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c r="AB497" s="68"/>
      <c r="AC497" s="68"/>
      <c r="AD497" s="68"/>
      <c r="AE497" s="68"/>
      <c r="AF497" s="68"/>
      <c r="AG497" s="68"/>
      <c r="AH497" s="70"/>
    </row>
    <row r="498" spans="2:34">
      <c r="B498" s="68"/>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c r="AB498" s="68"/>
      <c r="AC498" s="68"/>
      <c r="AD498" s="68"/>
      <c r="AE498" s="68"/>
      <c r="AF498" s="68"/>
      <c r="AG498" s="68"/>
      <c r="AH498" s="70"/>
    </row>
    <row r="499" spans="2:34">
      <c r="B499" s="68"/>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c r="AB499" s="68"/>
      <c r="AC499" s="68"/>
      <c r="AD499" s="68"/>
      <c r="AE499" s="68"/>
      <c r="AF499" s="68"/>
      <c r="AG499" s="68"/>
      <c r="AH499" s="70"/>
    </row>
    <row r="500" spans="2:34">
      <c r="B500" s="68"/>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c r="AB500" s="68"/>
      <c r="AC500" s="68"/>
      <c r="AD500" s="68"/>
      <c r="AE500" s="68"/>
      <c r="AF500" s="68"/>
      <c r="AG500" s="68"/>
      <c r="AH500" s="70"/>
    </row>
    <row r="501" spans="2:34">
      <c r="B501" s="68"/>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c r="AB501" s="68"/>
      <c r="AC501" s="68"/>
      <c r="AD501" s="68"/>
      <c r="AE501" s="68"/>
      <c r="AF501" s="68"/>
      <c r="AG501" s="68"/>
      <c r="AH501" s="70"/>
    </row>
    <row r="502" spans="2:34">
      <c r="B502" s="68"/>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c r="AB502" s="68"/>
      <c r="AC502" s="68"/>
      <c r="AD502" s="68"/>
      <c r="AE502" s="68"/>
      <c r="AF502" s="68"/>
      <c r="AG502" s="68"/>
      <c r="AH502" s="70"/>
    </row>
    <row r="503" spans="2:34">
      <c r="B503" s="68"/>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c r="AB503" s="68"/>
      <c r="AC503" s="68"/>
      <c r="AD503" s="68"/>
      <c r="AE503" s="68"/>
      <c r="AF503" s="68"/>
      <c r="AG503" s="68"/>
      <c r="AH503" s="70"/>
    </row>
    <row r="504" spans="2:34">
      <c r="B504" s="68"/>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c r="AB504" s="68"/>
      <c r="AC504" s="68"/>
      <c r="AD504" s="68"/>
      <c r="AE504" s="68"/>
      <c r="AF504" s="68"/>
      <c r="AG504" s="68"/>
      <c r="AH504" s="70"/>
    </row>
    <row r="505" spans="2:34">
      <c r="B505" s="68"/>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c r="AB505" s="68"/>
      <c r="AC505" s="68"/>
      <c r="AD505" s="68"/>
      <c r="AE505" s="68"/>
      <c r="AF505" s="68"/>
      <c r="AG505" s="68"/>
      <c r="AH505" s="70"/>
    </row>
    <row r="506" spans="2:34">
      <c r="B506" s="68"/>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68"/>
      <c r="AC506" s="68"/>
      <c r="AD506" s="68"/>
      <c r="AE506" s="68"/>
      <c r="AF506" s="68"/>
      <c r="AG506" s="68"/>
      <c r="AH506" s="70"/>
    </row>
    <row r="507" spans="2:34">
      <c r="B507" s="68"/>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c r="AB507" s="68"/>
      <c r="AC507" s="68"/>
      <c r="AD507" s="68"/>
      <c r="AE507" s="68"/>
      <c r="AF507" s="68"/>
      <c r="AG507" s="68"/>
      <c r="AH507" s="70"/>
    </row>
    <row r="508" spans="2:34">
      <c r="B508" s="68"/>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c r="AB508" s="68"/>
      <c r="AC508" s="68"/>
      <c r="AD508" s="68"/>
      <c r="AE508" s="68"/>
      <c r="AF508" s="68"/>
      <c r="AG508" s="68"/>
      <c r="AH508" s="70"/>
    </row>
    <row r="509" spans="2:34">
      <c r="B509" s="68"/>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c r="AD509" s="68"/>
      <c r="AE509" s="68"/>
      <c r="AF509" s="68"/>
      <c r="AG509" s="68"/>
      <c r="AH509" s="70"/>
    </row>
    <row r="510" spans="2:34">
      <c r="B510" s="68"/>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c r="AB510" s="68"/>
      <c r="AC510" s="68"/>
      <c r="AD510" s="68"/>
      <c r="AE510" s="68"/>
      <c r="AF510" s="68"/>
      <c r="AG510" s="68"/>
      <c r="AH510" s="70"/>
    </row>
    <row r="511" spans="2:34">
      <c r="B511" s="68"/>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c r="AB511" s="68"/>
      <c r="AC511" s="68"/>
      <c r="AD511" s="68"/>
      <c r="AE511" s="68"/>
      <c r="AF511" s="68"/>
      <c r="AG511" s="68"/>
      <c r="AH511" s="70"/>
    </row>
    <row r="512" spans="2:34">
      <c r="B512" s="68"/>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c r="AB512" s="68"/>
      <c r="AC512" s="68"/>
      <c r="AD512" s="68"/>
      <c r="AE512" s="68"/>
      <c r="AF512" s="68"/>
      <c r="AG512" s="68"/>
      <c r="AH512" s="70"/>
    </row>
    <row r="513" spans="2:34">
      <c r="B513" s="68"/>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c r="AB513" s="68"/>
      <c r="AC513" s="68"/>
      <c r="AD513" s="68"/>
      <c r="AE513" s="68"/>
      <c r="AF513" s="68"/>
      <c r="AG513" s="68"/>
      <c r="AH513" s="70"/>
    </row>
    <row r="514" spans="2:34">
      <c r="B514" s="68"/>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c r="AB514" s="68"/>
      <c r="AC514" s="68"/>
      <c r="AD514" s="68"/>
      <c r="AE514" s="68"/>
      <c r="AF514" s="68"/>
      <c r="AG514" s="68"/>
      <c r="AH514" s="70"/>
    </row>
    <row r="515" spans="2:34">
      <c r="B515" s="68"/>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c r="AB515" s="68"/>
      <c r="AC515" s="68"/>
      <c r="AD515" s="68"/>
      <c r="AE515" s="68"/>
      <c r="AF515" s="68"/>
      <c r="AG515" s="68"/>
      <c r="AH515" s="70"/>
    </row>
    <row r="516" spans="2:34">
      <c r="B516" s="68"/>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c r="AB516" s="68"/>
      <c r="AC516" s="68"/>
      <c r="AD516" s="68"/>
      <c r="AE516" s="68"/>
      <c r="AF516" s="68"/>
      <c r="AG516" s="68"/>
      <c r="AH516" s="70"/>
    </row>
    <row r="517" spans="2:34">
      <c r="B517" s="68"/>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70"/>
    </row>
    <row r="518" spans="2:34">
      <c r="B518" s="68"/>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c r="AB518" s="68"/>
      <c r="AC518" s="68"/>
      <c r="AD518" s="68"/>
      <c r="AE518" s="68"/>
      <c r="AF518" s="68"/>
      <c r="AG518" s="68"/>
      <c r="AH518" s="70"/>
    </row>
    <row r="519" spans="2:34">
      <c r="B519" s="68"/>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c r="AB519" s="68"/>
      <c r="AC519" s="68"/>
      <c r="AD519" s="68"/>
      <c r="AE519" s="68"/>
      <c r="AF519" s="68"/>
      <c r="AG519" s="68"/>
      <c r="AH519" s="70"/>
    </row>
    <row r="520" spans="2:34">
      <c r="B520" s="68"/>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c r="AB520" s="68"/>
      <c r="AC520" s="68"/>
      <c r="AD520" s="68"/>
      <c r="AE520" s="68"/>
      <c r="AF520" s="68"/>
      <c r="AG520" s="68"/>
      <c r="AH520" s="70"/>
    </row>
    <row r="521" spans="2:34">
      <c r="B521" s="68"/>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c r="AB521" s="68"/>
      <c r="AC521" s="68"/>
      <c r="AD521" s="68"/>
      <c r="AE521" s="68"/>
      <c r="AF521" s="68"/>
      <c r="AG521" s="68"/>
      <c r="AH521" s="70"/>
    </row>
    <row r="522" spans="2:34">
      <c r="B522" s="68"/>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c r="AB522" s="68"/>
      <c r="AC522" s="68"/>
      <c r="AD522" s="68"/>
      <c r="AE522" s="68"/>
      <c r="AF522" s="68"/>
      <c r="AG522" s="68"/>
      <c r="AH522" s="70"/>
    </row>
    <row r="523" spans="2:34">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c r="AB523" s="68"/>
      <c r="AC523" s="68"/>
      <c r="AD523" s="68"/>
      <c r="AE523" s="68"/>
      <c r="AF523" s="68"/>
      <c r="AG523" s="68"/>
      <c r="AH523" s="70"/>
    </row>
    <row r="524" spans="2:34">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c r="AB524" s="68"/>
      <c r="AC524" s="68"/>
      <c r="AD524" s="68"/>
      <c r="AE524" s="68"/>
      <c r="AF524" s="68"/>
      <c r="AG524" s="68"/>
      <c r="AH524" s="70"/>
    </row>
    <row r="525" spans="2:34">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c r="AD525" s="68"/>
      <c r="AE525" s="68"/>
      <c r="AF525" s="68"/>
      <c r="AG525" s="68"/>
      <c r="AH525" s="70"/>
    </row>
    <row r="526" spans="2:34">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c r="AB526" s="68"/>
      <c r="AC526" s="68"/>
      <c r="AD526" s="68"/>
      <c r="AE526" s="68"/>
      <c r="AF526" s="68"/>
      <c r="AG526" s="68"/>
      <c r="AH526" s="70"/>
    </row>
    <row r="527" spans="2:34">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c r="AB527" s="68"/>
      <c r="AC527" s="68"/>
      <c r="AD527" s="68"/>
      <c r="AE527" s="68"/>
      <c r="AF527" s="68"/>
      <c r="AG527" s="68"/>
      <c r="AH527" s="70"/>
    </row>
    <row r="528" spans="2:34">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c r="AB528" s="68"/>
      <c r="AC528" s="68"/>
      <c r="AD528" s="68"/>
      <c r="AE528" s="68"/>
      <c r="AF528" s="68"/>
      <c r="AG528" s="68"/>
      <c r="AH528" s="70"/>
    </row>
    <row r="529" spans="2:34">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c r="AB529" s="68"/>
      <c r="AC529" s="68"/>
      <c r="AD529" s="68"/>
      <c r="AE529" s="68"/>
      <c r="AF529" s="68"/>
      <c r="AG529" s="68"/>
      <c r="AH529" s="70"/>
    </row>
    <row r="530" spans="2:34">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c r="AB530" s="68"/>
      <c r="AC530" s="68"/>
      <c r="AD530" s="68"/>
      <c r="AE530" s="68"/>
      <c r="AF530" s="68"/>
      <c r="AG530" s="68"/>
      <c r="AH530" s="70"/>
    </row>
    <row r="531" spans="2:34">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c r="AB531" s="68"/>
      <c r="AC531" s="68"/>
      <c r="AD531" s="68"/>
      <c r="AE531" s="68"/>
      <c r="AF531" s="68"/>
      <c r="AG531" s="68"/>
      <c r="AH531" s="70"/>
    </row>
    <row r="532" spans="2:34">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c r="AB532" s="68"/>
      <c r="AC532" s="68"/>
      <c r="AD532" s="68"/>
      <c r="AE532" s="68"/>
      <c r="AF532" s="68"/>
      <c r="AG532" s="68"/>
      <c r="AH532" s="70"/>
    </row>
    <row r="533" spans="2:34">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c r="AB533" s="68"/>
      <c r="AC533" s="68"/>
      <c r="AD533" s="68"/>
      <c r="AE533" s="68"/>
      <c r="AF533" s="68"/>
      <c r="AG533" s="68"/>
      <c r="AH533" s="70"/>
    </row>
    <row r="534" spans="2:34">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c r="AB534" s="68"/>
      <c r="AC534" s="68"/>
      <c r="AD534" s="68"/>
      <c r="AE534" s="68"/>
      <c r="AF534" s="68"/>
      <c r="AG534" s="68"/>
      <c r="AH534" s="70"/>
    </row>
    <row r="535" spans="2:34">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c r="AB535" s="68"/>
      <c r="AC535" s="68"/>
      <c r="AD535" s="68"/>
      <c r="AE535" s="68"/>
      <c r="AF535" s="68"/>
      <c r="AG535" s="68"/>
      <c r="AH535" s="70"/>
    </row>
    <row r="536" spans="2:34">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c r="AB536" s="68"/>
      <c r="AC536" s="68"/>
      <c r="AD536" s="68"/>
      <c r="AE536" s="68"/>
      <c r="AF536" s="68"/>
      <c r="AG536" s="68"/>
      <c r="AH536" s="70"/>
    </row>
    <row r="537" spans="2:34">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c r="AB537" s="68"/>
      <c r="AC537" s="68"/>
      <c r="AD537" s="68"/>
      <c r="AE537" s="68"/>
      <c r="AF537" s="68"/>
      <c r="AG537" s="68"/>
      <c r="AH537" s="70"/>
    </row>
    <row r="538" spans="2:34">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c r="AB538" s="68"/>
      <c r="AC538" s="68"/>
      <c r="AD538" s="68"/>
      <c r="AE538" s="68"/>
      <c r="AF538" s="68"/>
      <c r="AG538" s="68"/>
      <c r="AH538" s="70"/>
    </row>
    <row r="539" spans="2:34">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c r="AB539" s="68"/>
      <c r="AC539" s="68"/>
      <c r="AD539" s="68"/>
      <c r="AE539" s="68"/>
      <c r="AF539" s="68"/>
      <c r="AG539" s="68"/>
      <c r="AH539" s="70"/>
    </row>
    <row r="540" spans="2:34">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c r="AB540" s="68"/>
      <c r="AC540" s="68"/>
      <c r="AD540" s="68"/>
      <c r="AE540" s="68"/>
      <c r="AF540" s="68"/>
      <c r="AG540" s="68"/>
      <c r="AH540" s="70"/>
    </row>
    <row r="541" spans="2:34">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c r="AB541" s="68"/>
      <c r="AC541" s="68"/>
      <c r="AD541" s="68"/>
      <c r="AE541" s="68"/>
      <c r="AF541" s="68"/>
      <c r="AG541" s="68"/>
      <c r="AH541" s="70"/>
    </row>
    <row r="542" spans="2:34">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c r="AB542" s="68"/>
      <c r="AC542" s="68"/>
      <c r="AD542" s="68"/>
      <c r="AE542" s="68"/>
      <c r="AF542" s="68"/>
      <c r="AG542" s="68"/>
      <c r="AH542" s="70"/>
    </row>
    <row r="543" spans="2:34">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c r="AB543" s="68"/>
      <c r="AC543" s="68"/>
      <c r="AD543" s="68"/>
      <c r="AE543" s="68"/>
      <c r="AF543" s="68"/>
      <c r="AG543" s="68"/>
      <c r="AH543" s="70"/>
    </row>
    <row r="544" spans="2:34">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c r="AB544" s="68"/>
      <c r="AC544" s="68"/>
      <c r="AD544" s="68"/>
      <c r="AE544" s="68"/>
      <c r="AF544" s="68"/>
      <c r="AG544" s="68"/>
      <c r="AH544" s="70"/>
    </row>
    <row r="545" spans="2:34">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c r="AB545" s="68"/>
      <c r="AC545" s="68"/>
      <c r="AD545" s="68"/>
      <c r="AE545" s="68"/>
      <c r="AF545" s="68"/>
      <c r="AG545" s="68"/>
      <c r="AH545" s="70"/>
    </row>
    <row r="546" spans="2:34">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c r="AB546" s="68"/>
      <c r="AC546" s="68"/>
      <c r="AD546" s="68"/>
      <c r="AE546" s="68"/>
      <c r="AF546" s="68"/>
      <c r="AG546" s="68"/>
      <c r="AH546" s="70"/>
    </row>
    <row r="547" spans="2:34">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c r="AB547" s="68"/>
      <c r="AC547" s="68"/>
      <c r="AD547" s="68"/>
      <c r="AE547" s="68"/>
      <c r="AF547" s="68"/>
      <c r="AG547" s="68"/>
      <c r="AH547" s="70"/>
    </row>
    <row r="548" spans="2:34">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c r="AB548" s="68"/>
      <c r="AC548" s="68"/>
      <c r="AD548" s="68"/>
      <c r="AE548" s="68"/>
      <c r="AF548" s="68"/>
      <c r="AG548" s="68"/>
      <c r="AH548" s="70"/>
    </row>
    <row r="549" spans="2:34">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c r="AB549" s="68"/>
      <c r="AC549" s="68"/>
      <c r="AD549" s="68"/>
      <c r="AE549" s="68"/>
      <c r="AF549" s="68"/>
      <c r="AG549" s="68"/>
      <c r="AH549" s="70"/>
    </row>
    <row r="550" spans="2:34">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c r="AB550" s="68"/>
      <c r="AC550" s="68"/>
      <c r="AD550" s="68"/>
      <c r="AE550" s="68"/>
      <c r="AF550" s="68"/>
      <c r="AG550" s="68"/>
      <c r="AH550" s="70"/>
    </row>
    <row r="551" spans="2:34">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c r="AB551" s="68"/>
      <c r="AC551" s="68"/>
      <c r="AD551" s="68"/>
      <c r="AE551" s="68"/>
      <c r="AF551" s="68"/>
      <c r="AG551" s="68"/>
      <c r="AH551" s="70"/>
    </row>
    <row r="552" spans="2:34">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c r="AB552" s="68"/>
      <c r="AC552" s="68"/>
      <c r="AD552" s="68"/>
      <c r="AE552" s="68"/>
      <c r="AF552" s="68"/>
      <c r="AG552" s="68"/>
      <c r="AH552" s="70"/>
    </row>
    <row r="553" spans="2:34">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c r="AB553" s="68"/>
      <c r="AC553" s="68"/>
      <c r="AD553" s="68"/>
      <c r="AE553" s="68"/>
      <c r="AF553" s="68"/>
      <c r="AG553" s="68"/>
      <c r="AH553" s="70"/>
    </row>
    <row r="554" spans="2:34">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c r="AB554" s="68"/>
      <c r="AC554" s="68"/>
      <c r="AD554" s="68"/>
      <c r="AE554" s="68"/>
      <c r="AF554" s="68"/>
      <c r="AG554" s="68"/>
      <c r="AH554" s="70"/>
    </row>
    <row r="555" spans="2:34">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c r="AB555" s="68"/>
      <c r="AC555" s="68"/>
      <c r="AD555" s="68"/>
      <c r="AE555" s="68"/>
      <c r="AF555" s="68"/>
      <c r="AG555" s="68"/>
      <c r="AH555" s="70"/>
    </row>
    <row r="556" spans="2:34">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c r="AB556" s="68"/>
      <c r="AC556" s="68"/>
      <c r="AD556" s="68"/>
      <c r="AE556" s="68"/>
      <c r="AF556" s="68"/>
      <c r="AG556" s="68"/>
      <c r="AH556" s="70"/>
    </row>
    <row r="557" spans="2:34">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c r="AB557" s="68"/>
      <c r="AC557" s="68"/>
      <c r="AD557" s="68"/>
      <c r="AE557" s="68"/>
      <c r="AF557" s="68"/>
      <c r="AG557" s="68"/>
      <c r="AH557" s="70"/>
    </row>
    <row r="558" spans="2:34">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c r="AB558" s="68"/>
      <c r="AC558" s="68"/>
      <c r="AD558" s="68"/>
      <c r="AE558" s="68"/>
      <c r="AF558" s="68"/>
      <c r="AG558" s="68"/>
      <c r="AH558" s="70"/>
    </row>
    <row r="559" spans="2:34">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c r="AB559" s="68"/>
      <c r="AC559" s="68"/>
      <c r="AD559" s="68"/>
      <c r="AE559" s="68"/>
      <c r="AF559" s="68"/>
      <c r="AG559" s="68"/>
      <c r="AH559" s="70"/>
    </row>
    <row r="560" spans="2:34">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c r="AB560" s="68"/>
      <c r="AC560" s="68"/>
      <c r="AD560" s="68"/>
      <c r="AE560" s="68"/>
      <c r="AF560" s="68"/>
      <c r="AG560" s="68"/>
      <c r="AH560" s="70"/>
    </row>
    <row r="561" spans="2:34">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c r="AB561" s="68"/>
      <c r="AC561" s="68"/>
      <c r="AD561" s="68"/>
      <c r="AE561" s="68"/>
      <c r="AF561" s="68"/>
      <c r="AG561" s="68"/>
      <c r="AH561" s="70"/>
    </row>
    <row r="562" spans="2:34">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c r="AB562" s="68"/>
      <c r="AC562" s="68"/>
      <c r="AD562" s="68"/>
      <c r="AE562" s="68"/>
      <c r="AF562" s="68"/>
      <c r="AG562" s="68"/>
      <c r="AH562" s="70"/>
    </row>
    <row r="563" spans="2:34">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c r="AB563" s="68"/>
      <c r="AC563" s="68"/>
      <c r="AD563" s="68"/>
      <c r="AE563" s="68"/>
      <c r="AF563" s="68"/>
      <c r="AG563" s="68"/>
      <c r="AH563" s="70"/>
    </row>
    <row r="564" spans="2:34">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70"/>
    </row>
    <row r="565" spans="2:34">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c r="AB565" s="68"/>
      <c r="AC565" s="68"/>
      <c r="AD565" s="68"/>
      <c r="AE565" s="68"/>
      <c r="AF565" s="68"/>
      <c r="AG565" s="68"/>
      <c r="AH565" s="70"/>
    </row>
    <row r="566" spans="2:34">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c r="AB566" s="68"/>
      <c r="AC566" s="68"/>
      <c r="AD566" s="68"/>
      <c r="AE566" s="68"/>
      <c r="AF566" s="68"/>
      <c r="AG566" s="68"/>
      <c r="AH566" s="70"/>
    </row>
    <row r="567" spans="2:34">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c r="AB567" s="68"/>
      <c r="AC567" s="68"/>
      <c r="AD567" s="68"/>
      <c r="AE567" s="68"/>
      <c r="AF567" s="68"/>
      <c r="AG567" s="68"/>
      <c r="AH567" s="70"/>
    </row>
    <row r="568" spans="2:34">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c r="AB568" s="68"/>
      <c r="AC568" s="68"/>
      <c r="AD568" s="68"/>
      <c r="AE568" s="68"/>
      <c r="AF568" s="68"/>
      <c r="AG568" s="68"/>
      <c r="AH568" s="70"/>
    </row>
    <row r="569" spans="2:34">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c r="AB569" s="68"/>
      <c r="AC569" s="68"/>
      <c r="AD569" s="68"/>
      <c r="AE569" s="68"/>
      <c r="AF569" s="68"/>
      <c r="AG569" s="68"/>
      <c r="AH569" s="70"/>
    </row>
    <row r="570" spans="2:34">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c r="AB570" s="68"/>
      <c r="AC570" s="68"/>
      <c r="AD570" s="68"/>
      <c r="AE570" s="68"/>
      <c r="AF570" s="68"/>
      <c r="AG570" s="68"/>
      <c r="AH570" s="70"/>
    </row>
    <row r="571" spans="2:34">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c r="AB571" s="68"/>
      <c r="AC571" s="68"/>
      <c r="AD571" s="68"/>
      <c r="AE571" s="68"/>
      <c r="AF571" s="68"/>
      <c r="AG571" s="68"/>
      <c r="AH571" s="70"/>
    </row>
    <row r="572" spans="2:34">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c r="AB572" s="68"/>
      <c r="AC572" s="68"/>
      <c r="AD572" s="68"/>
      <c r="AE572" s="68"/>
      <c r="AF572" s="68"/>
      <c r="AG572" s="68"/>
      <c r="AH572" s="70"/>
    </row>
    <row r="573" spans="2:34">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c r="AB573" s="68"/>
      <c r="AC573" s="68"/>
      <c r="AD573" s="68"/>
      <c r="AE573" s="68"/>
      <c r="AF573" s="68"/>
      <c r="AG573" s="68"/>
      <c r="AH573" s="70"/>
    </row>
    <row r="574" spans="2:34">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c r="AB574" s="68"/>
      <c r="AC574" s="68"/>
      <c r="AD574" s="68"/>
      <c r="AE574" s="68"/>
      <c r="AF574" s="68"/>
      <c r="AG574" s="68"/>
      <c r="AH574" s="70"/>
    </row>
    <row r="575" spans="2:34">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c r="AB575" s="68"/>
      <c r="AC575" s="68"/>
      <c r="AD575" s="68"/>
      <c r="AE575" s="68"/>
      <c r="AF575" s="68"/>
      <c r="AG575" s="68"/>
      <c r="AH575" s="70"/>
    </row>
    <row r="576" spans="2:34">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c r="AB576" s="68"/>
      <c r="AC576" s="68"/>
      <c r="AD576" s="68"/>
      <c r="AE576" s="68"/>
      <c r="AF576" s="68"/>
      <c r="AG576" s="68"/>
      <c r="AH576" s="70"/>
    </row>
    <row r="577" spans="2:34">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c r="AB577" s="68"/>
      <c r="AC577" s="68"/>
      <c r="AD577" s="68"/>
      <c r="AE577" s="68"/>
      <c r="AF577" s="68"/>
      <c r="AG577" s="68"/>
      <c r="AH577" s="70"/>
    </row>
    <row r="578" spans="2:34">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c r="AB578" s="68"/>
      <c r="AC578" s="68"/>
      <c r="AD578" s="68"/>
      <c r="AE578" s="68"/>
      <c r="AF578" s="68"/>
      <c r="AG578" s="68"/>
      <c r="AH578" s="70"/>
    </row>
    <row r="579" spans="2:34">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c r="AD579" s="68"/>
      <c r="AE579" s="68"/>
      <c r="AF579" s="68"/>
      <c r="AG579" s="68"/>
      <c r="AH579" s="70"/>
    </row>
    <row r="580" spans="2:34">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c r="AB580" s="68"/>
      <c r="AC580" s="68"/>
      <c r="AD580" s="68"/>
      <c r="AE580" s="68"/>
      <c r="AF580" s="68"/>
      <c r="AG580" s="68"/>
      <c r="AH580" s="70"/>
    </row>
    <row r="581" spans="2:34">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c r="AB581" s="68"/>
      <c r="AC581" s="68"/>
      <c r="AD581" s="68"/>
      <c r="AE581" s="68"/>
      <c r="AF581" s="68"/>
      <c r="AG581" s="68"/>
      <c r="AH581" s="70"/>
    </row>
    <row r="582" spans="2:34">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c r="AB582" s="68"/>
      <c r="AC582" s="68"/>
      <c r="AD582" s="68"/>
      <c r="AE582" s="68"/>
      <c r="AF582" s="68"/>
      <c r="AG582" s="68"/>
      <c r="AH582" s="70"/>
    </row>
    <row r="583" spans="2:34">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c r="AB583" s="68"/>
      <c r="AC583" s="68"/>
      <c r="AD583" s="68"/>
      <c r="AE583" s="68"/>
      <c r="AF583" s="68"/>
      <c r="AG583" s="68"/>
      <c r="AH583" s="70"/>
    </row>
    <row r="584" spans="2:34">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c r="AB584" s="68"/>
      <c r="AC584" s="68"/>
      <c r="AD584" s="68"/>
      <c r="AE584" s="68"/>
      <c r="AF584" s="68"/>
      <c r="AG584" s="68"/>
      <c r="AH584" s="70"/>
    </row>
    <row r="585" spans="2:34">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c r="AB585" s="68"/>
      <c r="AC585" s="68"/>
      <c r="AD585" s="68"/>
      <c r="AE585" s="68"/>
      <c r="AF585" s="68"/>
      <c r="AG585" s="68"/>
      <c r="AH585" s="70"/>
    </row>
    <row r="586" spans="2:34">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c r="AB586" s="68"/>
      <c r="AC586" s="68"/>
      <c r="AD586" s="68"/>
      <c r="AE586" s="68"/>
      <c r="AF586" s="68"/>
      <c r="AG586" s="68"/>
      <c r="AH586" s="70"/>
    </row>
    <row r="587" spans="2:34">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c r="AB587" s="68"/>
      <c r="AC587" s="68"/>
      <c r="AD587" s="68"/>
      <c r="AE587" s="68"/>
      <c r="AF587" s="68"/>
      <c r="AG587" s="68"/>
      <c r="AH587" s="70"/>
    </row>
    <row r="588" spans="2:34">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c r="AB588" s="68"/>
      <c r="AC588" s="68"/>
      <c r="AD588" s="68"/>
      <c r="AE588" s="68"/>
      <c r="AF588" s="68"/>
      <c r="AG588" s="68"/>
      <c r="AH588" s="70"/>
    </row>
    <row r="589" spans="2:34">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c r="AB589" s="68"/>
      <c r="AC589" s="68"/>
      <c r="AD589" s="68"/>
      <c r="AE589" s="68"/>
      <c r="AF589" s="68"/>
      <c r="AG589" s="68"/>
      <c r="AH589" s="70"/>
    </row>
    <row r="590" spans="2:34">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c r="AB590" s="68"/>
      <c r="AC590" s="68"/>
      <c r="AD590" s="68"/>
      <c r="AE590" s="68"/>
      <c r="AF590" s="68"/>
      <c r="AG590" s="68"/>
      <c r="AH590" s="70"/>
    </row>
    <row r="591" spans="2:34">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c r="AB591" s="68"/>
      <c r="AC591" s="68"/>
      <c r="AD591" s="68"/>
      <c r="AE591" s="68"/>
      <c r="AF591" s="68"/>
      <c r="AG591" s="68"/>
      <c r="AH591" s="70"/>
    </row>
    <row r="592" spans="2:34">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c r="AB592" s="68"/>
      <c r="AC592" s="68"/>
      <c r="AD592" s="68"/>
      <c r="AE592" s="68"/>
      <c r="AF592" s="68"/>
      <c r="AG592" s="68"/>
      <c r="AH592" s="70"/>
    </row>
    <row r="593" spans="2:34">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c r="AB593" s="68"/>
      <c r="AC593" s="68"/>
      <c r="AD593" s="68"/>
      <c r="AE593" s="68"/>
      <c r="AF593" s="68"/>
      <c r="AG593" s="68"/>
      <c r="AH593" s="70"/>
    </row>
    <row r="594" spans="2:34">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c r="AB594" s="68"/>
      <c r="AC594" s="68"/>
      <c r="AD594" s="68"/>
      <c r="AE594" s="68"/>
      <c r="AF594" s="68"/>
      <c r="AG594" s="68"/>
      <c r="AH594" s="70"/>
    </row>
    <row r="595" spans="2:34">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c r="AB595" s="68"/>
      <c r="AC595" s="68"/>
      <c r="AD595" s="68"/>
      <c r="AE595" s="68"/>
      <c r="AF595" s="68"/>
      <c r="AG595" s="68"/>
      <c r="AH595" s="70"/>
    </row>
    <row r="596" spans="2:34">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c r="AB596" s="68"/>
      <c r="AC596" s="68"/>
      <c r="AD596" s="68"/>
      <c r="AE596" s="68"/>
      <c r="AF596" s="68"/>
      <c r="AG596" s="68"/>
      <c r="AH596" s="70"/>
    </row>
    <row r="597" spans="2:34">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c r="AB597" s="68"/>
      <c r="AC597" s="68"/>
      <c r="AD597" s="68"/>
      <c r="AE597" s="68"/>
      <c r="AF597" s="68"/>
      <c r="AG597" s="68"/>
      <c r="AH597" s="70"/>
    </row>
    <row r="598" spans="2:34">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c r="AB598" s="68"/>
      <c r="AC598" s="68"/>
      <c r="AD598" s="68"/>
      <c r="AE598" s="68"/>
      <c r="AF598" s="68"/>
      <c r="AG598" s="68"/>
      <c r="AH598" s="70"/>
    </row>
    <row r="599" spans="2:34">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c r="AB599" s="68"/>
      <c r="AC599" s="68"/>
      <c r="AD599" s="68"/>
      <c r="AE599" s="68"/>
      <c r="AF599" s="68"/>
      <c r="AG599" s="68"/>
      <c r="AH599" s="70"/>
    </row>
    <row r="600" spans="2:34">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c r="AB600" s="68"/>
      <c r="AC600" s="68"/>
      <c r="AD600" s="68"/>
      <c r="AE600" s="68"/>
      <c r="AF600" s="68"/>
      <c r="AG600" s="68"/>
      <c r="AH600" s="70"/>
    </row>
    <row r="601" spans="2:34">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70"/>
    </row>
    <row r="602" spans="2:34">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c r="AB602" s="68"/>
      <c r="AC602" s="68"/>
      <c r="AD602" s="68"/>
      <c r="AE602" s="68"/>
      <c r="AF602" s="68"/>
      <c r="AG602" s="68"/>
      <c r="AH602" s="70"/>
    </row>
    <row r="603" spans="2:34">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c r="AB603" s="68"/>
      <c r="AC603" s="68"/>
      <c r="AD603" s="68"/>
      <c r="AE603" s="68"/>
      <c r="AF603" s="68"/>
      <c r="AG603" s="68"/>
      <c r="AH603" s="70"/>
    </row>
    <row r="604" spans="2:34">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c r="AB604" s="68"/>
      <c r="AC604" s="68"/>
      <c r="AD604" s="68"/>
      <c r="AE604" s="68"/>
      <c r="AF604" s="68"/>
      <c r="AG604" s="68"/>
      <c r="AH604" s="70"/>
    </row>
    <row r="605" spans="2:34">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c r="AB605" s="68"/>
      <c r="AC605" s="68"/>
      <c r="AD605" s="68"/>
      <c r="AE605" s="68"/>
      <c r="AF605" s="68"/>
      <c r="AG605" s="68"/>
      <c r="AH605" s="70"/>
    </row>
    <row r="606" spans="2:34">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c r="AB606" s="68"/>
      <c r="AC606" s="68"/>
      <c r="AD606" s="68"/>
      <c r="AE606" s="68"/>
      <c r="AF606" s="68"/>
      <c r="AG606" s="68"/>
      <c r="AH606" s="70"/>
    </row>
    <row r="607" spans="2:34">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c r="AB607" s="68"/>
      <c r="AC607" s="68"/>
      <c r="AD607" s="68"/>
      <c r="AE607" s="68"/>
      <c r="AF607" s="68"/>
      <c r="AG607" s="68"/>
      <c r="AH607" s="70"/>
    </row>
    <row r="608" spans="2:34">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c r="AB608" s="68"/>
      <c r="AC608" s="68"/>
      <c r="AD608" s="68"/>
      <c r="AE608" s="68"/>
      <c r="AF608" s="68"/>
      <c r="AG608" s="68"/>
      <c r="AH608" s="70"/>
    </row>
    <row r="609" spans="2:34">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c r="AB609" s="68"/>
      <c r="AC609" s="68"/>
      <c r="AD609" s="68"/>
      <c r="AE609" s="68"/>
      <c r="AF609" s="68"/>
      <c r="AG609" s="68"/>
      <c r="AH609" s="70"/>
    </row>
    <row r="610" spans="2:34">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c r="AB610" s="68"/>
      <c r="AC610" s="68"/>
      <c r="AD610" s="68"/>
      <c r="AE610" s="68"/>
      <c r="AF610" s="68"/>
      <c r="AG610" s="68"/>
      <c r="AH610" s="70"/>
    </row>
    <row r="611" spans="2:34">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c r="AB611" s="68"/>
      <c r="AC611" s="68"/>
      <c r="AD611" s="68"/>
      <c r="AE611" s="68"/>
      <c r="AF611" s="68"/>
      <c r="AG611" s="68"/>
      <c r="AH611" s="70"/>
    </row>
    <row r="612" spans="2:34">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c r="AB612" s="68"/>
      <c r="AC612" s="68"/>
      <c r="AD612" s="68"/>
      <c r="AE612" s="68"/>
      <c r="AF612" s="68"/>
      <c r="AG612" s="68"/>
      <c r="AH612" s="70"/>
    </row>
    <row r="613" spans="2:34">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c r="AB613" s="68"/>
      <c r="AC613" s="68"/>
      <c r="AD613" s="68"/>
      <c r="AE613" s="68"/>
      <c r="AF613" s="68"/>
      <c r="AG613" s="68"/>
      <c r="AH613" s="70"/>
    </row>
    <row r="614" spans="2:34">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c r="AB614" s="68"/>
      <c r="AC614" s="68"/>
      <c r="AD614" s="68"/>
      <c r="AE614" s="68"/>
      <c r="AF614" s="68"/>
      <c r="AG614" s="68"/>
      <c r="AH614" s="70"/>
    </row>
    <row r="615" spans="2:34">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c r="AB615" s="68"/>
      <c r="AC615" s="68"/>
      <c r="AD615" s="68"/>
      <c r="AE615" s="68"/>
      <c r="AF615" s="68"/>
      <c r="AG615" s="68"/>
      <c r="AH615" s="70"/>
    </row>
    <row r="616" spans="2:34">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c r="AB616" s="68"/>
      <c r="AC616" s="68"/>
      <c r="AD616" s="68"/>
      <c r="AE616" s="68"/>
      <c r="AF616" s="68"/>
      <c r="AG616" s="68"/>
      <c r="AH616" s="70"/>
    </row>
    <row r="617" spans="2:34">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c r="AB617" s="68"/>
      <c r="AC617" s="68"/>
      <c r="AD617" s="68"/>
      <c r="AE617" s="68"/>
      <c r="AF617" s="68"/>
      <c r="AG617" s="68"/>
      <c r="AH617" s="70"/>
    </row>
    <row r="618" spans="2:34">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c r="AB618" s="68"/>
      <c r="AC618" s="68"/>
      <c r="AD618" s="68"/>
      <c r="AE618" s="68"/>
      <c r="AF618" s="68"/>
      <c r="AG618" s="68"/>
      <c r="AH618" s="70"/>
    </row>
    <row r="619" spans="2:34">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c r="AB619" s="68"/>
      <c r="AC619" s="68"/>
      <c r="AD619" s="68"/>
      <c r="AE619" s="68"/>
      <c r="AF619" s="68"/>
      <c r="AG619" s="68"/>
      <c r="AH619" s="70"/>
    </row>
    <row r="620" spans="2:34">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c r="AB620" s="68"/>
      <c r="AC620" s="68"/>
      <c r="AD620" s="68"/>
      <c r="AE620" s="68"/>
      <c r="AF620" s="68"/>
      <c r="AG620" s="68"/>
      <c r="AH620" s="70"/>
    </row>
    <row r="621" spans="2:34">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c r="AB621" s="68"/>
      <c r="AC621" s="68"/>
      <c r="AD621" s="68"/>
      <c r="AE621" s="68"/>
      <c r="AF621" s="68"/>
      <c r="AG621" s="68"/>
      <c r="AH621" s="70"/>
    </row>
    <row r="622" spans="2:34">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c r="AB622" s="68"/>
      <c r="AC622" s="68"/>
      <c r="AD622" s="68"/>
      <c r="AE622" s="68"/>
      <c r="AF622" s="68"/>
      <c r="AG622" s="68"/>
      <c r="AH622" s="70"/>
    </row>
    <row r="623" spans="2:34">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c r="AB623" s="68"/>
      <c r="AC623" s="68"/>
      <c r="AD623" s="68"/>
      <c r="AE623" s="68"/>
      <c r="AF623" s="68"/>
      <c r="AG623" s="68"/>
      <c r="AH623" s="70"/>
    </row>
    <row r="624" spans="2:34">
      <c r="B624" s="68"/>
      <c r="C624" s="68"/>
      <c r="D624" s="68"/>
      <c r="E624" s="68"/>
      <c r="F624" s="68"/>
      <c r="G624" s="68"/>
      <c r="H624" s="68"/>
      <c r="I624" s="68"/>
      <c r="J624" s="68"/>
      <c r="K624" s="68"/>
      <c r="L624" s="68"/>
      <c r="M624" s="68"/>
      <c r="N624" s="68"/>
      <c r="O624" s="68"/>
      <c r="P624" s="68"/>
      <c r="Q624" s="68"/>
      <c r="R624" s="68"/>
      <c r="S624" s="68"/>
      <c r="T624" s="68"/>
      <c r="U624" s="68"/>
      <c r="V624" s="68"/>
      <c r="W624" s="68"/>
      <c r="X624" s="68"/>
      <c r="Y624" s="68"/>
      <c r="Z624" s="68"/>
      <c r="AA624" s="68"/>
      <c r="AB624" s="68"/>
      <c r="AC624" s="68"/>
      <c r="AD624" s="68"/>
      <c r="AE624" s="68"/>
      <c r="AF624" s="68"/>
      <c r="AG624" s="68"/>
      <c r="AH624" s="70"/>
    </row>
    <row r="625" spans="2:34">
      <c r="B625" s="68"/>
      <c r="C625" s="68"/>
      <c r="D625" s="68"/>
      <c r="E625" s="68"/>
      <c r="F625" s="68"/>
      <c r="G625" s="68"/>
      <c r="H625" s="68"/>
      <c r="I625" s="68"/>
      <c r="J625" s="68"/>
      <c r="K625" s="68"/>
      <c r="L625" s="68"/>
      <c r="M625" s="68"/>
      <c r="N625" s="68"/>
      <c r="O625" s="68"/>
      <c r="P625" s="68"/>
      <c r="Q625" s="68"/>
      <c r="R625" s="68"/>
      <c r="S625" s="68"/>
      <c r="T625" s="68"/>
      <c r="U625" s="68"/>
      <c r="V625" s="68"/>
      <c r="W625" s="68"/>
      <c r="X625" s="68"/>
      <c r="Y625" s="68"/>
      <c r="Z625" s="68"/>
      <c r="AA625" s="68"/>
      <c r="AB625" s="68"/>
      <c r="AC625" s="68"/>
      <c r="AD625" s="68"/>
      <c r="AE625" s="68"/>
      <c r="AF625" s="68"/>
      <c r="AG625" s="68"/>
      <c r="AH625" s="70"/>
    </row>
    <row r="626" spans="2:34">
      <c r="B626" s="68"/>
      <c r="C626" s="68"/>
      <c r="D626" s="68"/>
      <c r="E626" s="68"/>
      <c r="F626" s="68"/>
      <c r="G626" s="68"/>
      <c r="H626" s="68"/>
      <c r="I626" s="68"/>
      <c r="J626" s="68"/>
      <c r="K626" s="68"/>
      <c r="L626" s="68"/>
      <c r="M626" s="68"/>
      <c r="N626" s="68"/>
      <c r="O626" s="68"/>
      <c r="P626" s="68"/>
      <c r="Q626" s="68"/>
      <c r="R626" s="68"/>
      <c r="S626" s="68"/>
      <c r="T626" s="68"/>
      <c r="U626" s="68"/>
      <c r="V626" s="68"/>
      <c r="W626" s="68"/>
      <c r="X626" s="68"/>
      <c r="Y626" s="68"/>
      <c r="Z626" s="68"/>
      <c r="AA626" s="68"/>
      <c r="AB626" s="68"/>
      <c r="AC626" s="68"/>
      <c r="AD626" s="68"/>
      <c r="AE626" s="68"/>
      <c r="AF626" s="68"/>
      <c r="AG626" s="68"/>
      <c r="AH626" s="70"/>
    </row>
    <row r="627" spans="2:34">
      <c r="B627" s="68"/>
      <c r="C627" s="68"/>
      <c r="D627" s="68"/>
      <c r="E627" s="68"/>
      <c r="F627" s="68"/>
      <c r="G627" s="68"/>
      <c r="H627" s="68"/>
      <c r="I627" s="68"/>
      <c r="J627" s="68"/>
      <c r="K627" s="68"/>
      <c r="L627" s="68"/>
      <c r="M627" s="68"/>
      <c r="N627" s="68"/>
      <c r="O627" s="68"/>
      <c r="P627" s="68"/>
      <c r="Q627" s="68"/>
      <c r="R627" s="68"/>
      <c r="S627" s="68"/>
      <c r="T627" s="68"/>
      <c r="U627" s="68"/>
      <c r="V627" s="68"/>
      <c r="W627" s="68"/>
      <c r="X627" s="68"/>
      <c r="Y627" s="68"/>
      <c r="Z627" s="68"/>
      <c r="AA627" s="68"/>
      <c r="AB627" s="68"/>
      <c r="AC627" s="68"/>
      <c r="AD627" s="68"/>
      <c r="AE627" s="68"/>
      <c r="AF627" s="68"/>
      <c r="AG627" s="68"/>
      <c r="AH627" s="70"/>
    </row>
    <row r="628" spans="2:34">
      <c r="B628" s="68"/>
      <c r="C628" s="68"/>
      <c r="D628" s="68"/>
      <c r="E628" s="68"/>
      <c r="F628" s="68"/>
      <c r="G628" s="68"/>
      <c r="H628" s="68"/>
      <c r="I628" s="68"/>
      <c r="J628" s="68"/>
      <c r="K628" s="68"/>
      <c r="L628" s="68"/>
      <c r="M628" s="68"/>
      <c r="N628" s="68"/>
      <c r="O628" s="68"/>
      <c r="P628" s="68"/>
      <c r="Q628" s="68"/>
      <c r="R628" s="68"/>
      <c r="S628" s="68"/>
      <c r="T628" s="68"/>
      <c r="U628" s="68"/>
      <c r="V628" s="68"/>
      <c r="W628" s="68"/>
      <c r="X628" s="68"/>
      <c r="Y628" s="68"/>
      <c r="Z628" s="68"/>
      <c r="AA628" s="68"/>
      <c r="AB628" s="68"/>
      <c r="AC628" s="68"/>
      <c r="AD628" s="68"/>
      <c r="AE628" s="68"/>
      <c r="AF628" s="68"/>
      <c r="AG628" s="68"/>
      <c r="AH628" s="70"/>
    </row>
    <row r="629" spans="2:34">
      <c r="B629" s="68"/>
      <c r="C629" s="68"/>
      <c r="D629" s="68"/>
      <c r="E629" s="68"/>
      <c r="F629" s="68"/>
      <c r="G629" s="68"/>
      <c r="H629" s="68"/>
      <c r="I629" s="68"/>
      <c r="J629" s="68"/>
      <c r="K629" s="68"/>
      <c r="L629" s="68"/>
      <c r="M629" s="68"/>
      <c r="N629" s="68"/>
      <c r="O629" s="68"/>
      <c r="P629" s="68"/>
      <c r="Q629" s="68"/>
      <c r="R629" s="68"/>
      <c r="S629" s="68"/>
      <c r="T629" s="68"/>
      <c r="U629" s="68"/>
      <c r="V629" s="68"/>
      <c r="W629" s="68"/>
      <c r="X629" s="68"/>
      <c r="Y629" s="68"/>
      <c r="Z629" s="68"/>
      <c r="AA629" s="68"/>
      <c r="AB629" s="68"/>
      <c r="AC629" s="68"/>
      <c r="AD629" s="68"/>
      <c r="AE629" s="68"/>
      <c r="AF629" s="68"/>
      <c r="AG629" s="68"/>
      <c r="AH629" s="70"/>
    </row>
    <row r="630" spans="2:34">
      <c r="B630" s="68"/>
      <c r="C630" s="68"/>
      <c r="D630" s="68"/>
      <c r="E630" s="68"/>
      <c r="F630" s="68"/>
      <c r="G630" s="68"/>
      <c r="H630" s="68"/>
      <c r="I630" s="68"/>
      <c r="J630" s="68"/>
      <c r="K630" s="68"/>
      <c r="L630" s="68"/>
      <c r="M630" s="68"/>
      <c r="N630" s="68"/>
      <c r="O630" s="68"/>
      <c r="P630" s="68"/>
      <c r="Q630" s="68"/>
      <c r="R630" s="68"/>
      <c r="S630" s="68"/>
      <c r="T630" s="68"/>
      <c r="U630" s="68"/>
      <c r="V630" s="68"/>
      <c r="W630" s="68"/>
      <c r="X630" s="68"/>
      <c r="Y630" s="68"/>
      <c r="Z630" s="68"/>
      <c r="AA630" s="68"/>
      <c r="AB630" s="68"/>
      <c r="AC630" s="68"/>
      <c r="AD630" s="68"/>
      <c r="AE630" s="68"/>
      <c r="AF630" s="68"/>
      <c r="AG630" s="68"/>
      <c r="AH630" s="70"/>
    </row>
    <row r="631" spans="2:34">
      <c r="B631" s="68"/>
      <c r="C631" s="68"/>
      <c r="D631" s="68"/>
      <c r="E631" s="68"/>
      <c r="F631" s="68"/>
      <c r="G631" s="68"/>
      <c r="H631" s="68"/>
      <c r="I631" s="68"/>
      <c r="J631" s="68"/>
      <c r="K631" s="68"/>
      <c r="L631" s="68"/>
      <c r="M631" s="68"/>
      <c r="N631" s="68"/>
      <c r="O631" s="68"/>
      <c r="P631" s="68"/>
      <c r="Q631" s="68"/>
      <c r="R631" s="68"/>
      <c r="S631" s="68"/>
      <c r="T631" s="68"/>
      <c r="U631" s="68"/>
      <c r="V631" s="68"/>
      <c r="W631" s="68"/>
      <c r="X631" s="68"/>
      <c r="Y631" s="68"/>
      <c r="Z631" s="68"/>
      <c r="AA631" s="68"/>
      <c r="AB631" s="68"/>
      <c r="AC631" s="68"/>
      <c r="AD631" s="68"/>
      <c r="AE631" s="68"/>
      <c r="AF631" s="68"/>
      <c r="AG631" s="68"/>
      <c r="AH631" s="70"/>
    </row>
    <row r="632" spans="2:34">
      <c r="B632" s="68"/>
      <c r="C632" s="68"/>
      <c r="D632" s="68"/>
      <c r="E632" s="68"/>
      <c r="F632" s="68"/>
      <c r="G632" s="68"/>
      <c r="H632" s="68"/>
      <c r="I632" s="68"/>
      <c r="J632" s="68"/>
      <c r="K632" s="68"/>
      <c r="L632" s="68"/>
      <c r="M632" s="68"/>
      <c r="N632" s="68"/>
      <c r="O632" s="68"/>
      <c r="P632" s="68"/>
      <c r="Q632" s="68"/>
      <c r="R632" s="68"/>
      <c r="S632" s="68"/>
      <c r="T632" s="68"/>
      <c r="U632" s="68"/>
      <c r="V632" s="68"/>
      <c r="W632" s="68"/>
      <c r="X632" s="68"/>
      <c r="Y632" s="68"/>
      <c r="Z632" s="68"/>
      <c r="AA632" s="68"/>
      <c r="AB632" s="68"/>
      <c r="AC632" s="68"/>
      <c r="AD632" s="68"/>
      <c r="AE632" s="68"/>
      <c r="AF632" s="68"/>
      <c r="AG632" s="68"/>
      <c r="AH632" s="70"/>
    </row>
    <row r="633" spans="2:34">
      <c r="B633" s="68"/>
      <c r="C633" s="68"/>
      <c r="D633" s="68"/>
      <c r="E633" s="68"/>
      <c r="F633" s="68"/>
      <c r="G633" s="68"/>
      <c r="H633" s="68"/>
      <c r="I633" s="68"/>
      <c r="J633" s="68"/>
      <c r="K633" s="68"/>
      <c r="L633" s="68"/>
      <c r="M633" s="68"/>
      <c r="N633" s="68"/>
      <c r="O633" s="68"/>
      <c r="P633" s="68"/>
      <c r="Q633" s="68"/>
      <c r="R633" s="68"/>
      <c r="S633" s="68"/>
      <c r="T633" s="68"/>
      <c r="U633" s="68"/>
      <c r="V633" s="68"/>
      <c r="W633" s="68"/>
      <c r="X633" s="68"/>
      <c r="Y633" s="68"/>
      <c r="Z633" s="68"/>
      <c r="AA633" s="68"/>
      <c r="AB633" s="68"/>
      <c r="AC633" s="68"/>
      <c r="AD633" s="68"/>
      <c r="AE633" s="68"/>
      <c r="AF633" s="68"/>
      <c r="AG633" s="68"/>
      <c r="AH633" s="70"/>
    </row>
    <row r="634" spans="2:34">
      <c r="B634" s="68"/>
      <c r="C634" s="68"/>
      <c r="D634" s="68"/>
      <c r="E634" s="68"/>
      <c r="F634" s="68"/>
      <c r="G634" s="68"/>
      <c r="H634" s="68"/>
      <c r="I634" s="68"/>
      <c r="J634" s="68"/>
      <c r="K634" s="68"/>
      <c r="L634" s="68"/>
      <c r="M634" s="68"/>
      <c r="N634" s="68"/>
      <c r="O634" s="68"/>
      <c r="P634" s="68"/>
      <c r="Q634" s="68"/>
      <c r="R634" s="68"/>
      <c r="S634" s="68"/>
      <c r="T634" s="68"/>
      <c r="U634" s="68"/>
      <c r="V634" s="68"/>
      <c r="W634" s="68"/>
      <c r="X634" s="68"/>
      <c r="Y634" s="68"/>
      <c r="Z634" s="68"/>
      <c r="AA634" s="68"/>
      <c r="AB634" s="68"/>
      <c r="AC634" s="68"/>
      <c r="AD634" s="68"/>
      <c r="AE634" s="68"/>
      <c r="AF634" s="68"/>
      <c r="AG634" s="68"/>
      <c r="AH634" s="70"/>
    </row>
    <row r="635" spans="2:34">
      <c r="B635" s="68"/>
      <c r="C635" s="68"/>
      <c r="D635" s="68"/>
      <c r="E635" s="68"/>
      <c r="F635" s="68"/>
      <c r="G635" s="68"/>
      <c r="H635" s="68"/>
      <c r="I635" s="68"/>
      <c r="J635" s="68"/>
      <c r="K635" s="68"/>
      <c r="L635" s="68"/>
      <c r="M635" s="68"/>
      <c r="N635" s="68"/>
      <c r="O635" s="68"/>
      <c r="P635" s="68"/>
      <c r="Q635" s="68"/>
      <c r="R635" s="68"/>
      <c r="S635" s="68"/>
      <c r="T635" s="68"/>
      <c r="U635" s="68"/>
      <c r="V635" s="68"/>
      <c r="W635" s="68"/>
      <c r="X635" s="68"/>
      <c r="Y635" s="68"/>
      <c r="Z635" s="68"/>
      <c r="AA635" s="68"/>
      <c r="AB635" s="68"/>
      <c r="AC635" s="68"/>
      <c r="AD635" s="68"/>
      <c r="AE635" s="68"/>
      <c r="AF635" s="68"/>
      <c r="AG635" s="68"/>
      <c r="AH635" s="70"/>
    </row>
    <row r="636" spans="2:34">
      <c r="B636" s="68"/>
      <c r="C636" s="68"/>
      <c r="D636" s="68"/>
      <c r="E636" s="68"/>
      <c r="F636" s="68"/>
      <c r="G636" s="68"/>
      <c r="H636" s="68"/>
      <c r="I636" s="68"/>
      <c r="J636" s="68"/>
      <c r="K636" s="68"/>
      <c r="L636" s="68"/>
      <c r="M636" s="68"/>
      <c r="N636" s="68"/>
      <c r="O636" s="68"/>
      <c r="P636" s="68"/>
      <c r="Q636" s="68"/>
      <c r="R636" s="68"/>
      <c r="S636" s="68"/>
      <c r="T636" s="68"/>
      <c r="U636" s="68"/>
      <c r="V636" s="68"/>
      <c r="W636" s="68"/>
      <c r="X636" s="68"/>
      <c r="Y636" s="68"/>
      <c r="Z636" s="68"/>
      <c r="AA636" s="68"/>
      <c r="AB636" s="68"/>
      <c r="AC636" s="68"/>
      <c r="AD636" s="68"/>
      <c r="AE636" s="68"/>
      <c r="AF636" s="68"/>
      <c r="AG636" s="68"/>
      <c r="AH636" s="70"/>
    </row>
    <row r="637" spans="2:34">
      <c r="B637" s="68"/>
      <c r="C637" s="68"/>
      <c r="D637" s="68"/>
      <c r="E637" s="68"/>
      <c r="F637" s="68"/>
      <c r="G637" s="68"/>
      <c r="H637" s="68"/>
      <c r="I637" s="68"/>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70"/>
    </row>
    <row r="638" spans="2:34">
      <c r="B638" s="68"/>
      <c r="C638" s="68"/>
      <c r="D638" s="68"/>
      <c r="E638" s="68"/>
      <c r="F638" s="68"/>
      <c r="G638" s="68"/>
      <c r="H638" s="68"/>
      <c r="I638" s="68"/>
      <c r="J638" s="68"/>
      <c r="K638" s="68"/>
      <c r="L638" s="68"/>
      <c r="M638" s="68"/>
      <c r="N638" s="68"/>
      <c r="O638" s="68"/>
      <c r="P638" s="68"/>
      <c r="Q638" s="68"/>
      <c r="R638" s="68"/>
      <c r="S638" s="68"/>
      <c r="T638" s="68"/>
      <c r="U638" s="68"/>
      <c r="V638" s="68"/>
      <c r="W638" s="68"/>
      <c r="X638" s="68"/>
      <c r="Y638" s="68"/>
      <c r="Z638" s="68"/>
      <c r="AA638" s="68"/>
      <c r="AB638" s="68"/>
      <c r="AC638" s="68"/>
      <c r="AD638" s="68"/>
      <c r="AE638" s="68"/>
      <c r="AF638" s="68"/>
      <c r="AG638" s="68"/>
      <c r="AH638" s="70"/>
    </row>
    <row r="639" spans="2:34">
      <c r="B639" s="68"/>
      <c r="C639" s="68"/>
      <c r="D639" s="68"/>
      <c r="E639" s="68"/>
      <c r="F639" s="68"/>
      <c r="G639" s="68"/>
      <c r="H639" s="68"/>
      <c r="I639" s="68"/>
      <c r="J639" s="68"/>
      <c r="K639" s="68"/>
      <c r="L639" s="68"/>
      <c r="M639" s="68"/>
      <c r="N639" s="68"/>
      <c r="O639" s="68"/>
      <c r="P639" s="68"/>
      <c r="Q639" s="68"/>
      <c r="R639" s="68"/>
      <c r="S639" s="68"/>
      <c r="T639" s="68"/>
      <c r="U639" s="68"/>
      <c r="V639" s="68"/>
      <c r="W639" s="68"/>
      <c r="X639" s="68"/>
      <c r="Y639" s="68"/>
      <c r="Z639" s="68"/>
      <c r="AA639" s="68"/>
      <c r="AB639" s="68"/>
      <c r="AC639" s="68"/>
      <c r="AD639" s="68"/>
      <c r="AE639" s="68"/>
      <c r="AF639" s="68"/>
      <c r="AG639" s="68"/>
      <c r="AH639" s="70"/>
    </row>
    <row r="640" spans="2:34">
      <c r="B640" s="68"/>
      <c r="C640" s="68"/>
      <c r="D640" s="68"/>
      <c r="E640" s="68"/>
      <c r="F640" s="68"/>
      <c r="G640" s="68"/>
      <c r="H640" s="68"/>
      <c r="I640" s="68"/>
      <c r="J640" s="68"/>
      <c r="K640" s="68"/>
      <c r="L640" s="68"/>
      <c r="M640" s="68"/>
      <c r="N640" s="68"/>
      <c r="O640" s="68"/>
      <c r="P640" s="68"/>
      <c r="Q640" s="68"/>
      <c r="R640" s="68"/>
      <c r="S640" s="68"/>
      <c r="T640" s="68"/>
      <c r="U640" s="68"/>
      <c r="V640" s="68"/>
      <c r="W640" s="68"/>
      <c r="X640" s="68"/>
      <c r="Y640" s="68"/>
      <c r="Z640" s="68"/>
      <c r="AA640" s="68"/>
      <c r="AB640" s="68"/>
      <c r="AC640" s="68"/>
      <c r="AD640" s="68"/>
      <c r="AE640" s="68"/>
      <c r="AF640" s="68"/>
      <c r="AG640" s="68"/>
      <c r="AH640" s="70"/>
    </row>
    <row r="641" spans="2:34">
      <c r="B641" s="68"/>
      <c r="C641" s="68"/>
      <c r="D641" s="68"/>
      <c r="E641" s="68"/>
      <c r="F641" s="68"/>
      <c r="G641" s="68"/>
      <c r="H641" s="68"/>
      <c r="I641" s="68"/>
      <c r="J641" s="68"/>
      <c r="K641" s="68"/>
      <c r="L641" s="68"/>
      <c r="M641" s="68"/>
      <c r="N641" s="68"/>
      <c r="O641" s="68"/>
      <c r="P641" s="68"/>
      <c r="Q641" s="68"/>
      <c r="R641" s="68"/>
      <c r="S641" s="68"/>
      <c r="T641" s="68"/>
      <c r="U641" s="68"/>
      <c r="V641" s="68"/>
      <c r="W641" s="68"/>
      <c r="X641" s="68"/>
      <c r="Y641" s="68"/>
      <c r="Z641" s="68"/>
      <c r="AA641" s="68"/>
      <c r="AB641" s="68"/>
      <c r="AC641" s="68"/>
      <c r="AD641" s="68"/>
      <c r="AE641" s="68"/>
      <c r="AF641" s="68"/>
      <c r="AG641" s="68"/>
      <c r="AH641" s="70"/>
    </row>
    <row r="642" spans="2:34">
      <c r="B642" s="68"/>
      <c r="C642" s="68"/>
      <c r="D642" s="68"/>
      <c r="E642" s="68"/>
      <c r="F642" s="68"/>
      <c r="G642" s="68"/>
      <c r="H642" s="68"/>
      <c r="I642" s="68"/>
      <c r="J642" s="68"/>
      <c r="K642" s="68"/>
      <c r="L642" s="68"/>
      <c r="M642" s="68"/>
      <c r="N642" s="68"/>
      <c r="O642" s="68"/>
      <c r="P642" s="68"/>
      <c r="Q642" s="68"/>
      <c r="R642" s="68"/>
      <c r="S642" s="68"/>
      <c r="T642" s="68"/>
      <c r="U642" s="68"/>
      <c r="V642" s="68"/>
      <c r="W642" s="68"/>
      <c r="X642" s="68"/>
      <c r="Y642" s="68"/>
      <c r="Z642" s="68"/>
      <c r="AA642" s="68"/>
      <c r="AB642" s="68"/>
      <c r="AC642" s="68"/>
      <c r="AD642" s="68"/>
      <c r="AE642" s="68"/>
      <c r="AF642" s="68"/>
      <c r="AG642" s="68"/>
      <c r="AH642" s="70"/>
    </row>
    <row r="643" spans="2:34">
      <c r="B643" s="68"/>
      <c r="C643" s="68"/>
      <c r="D643" s="68"/>
      <c r="E643" s="68"/>
      <c r="F643" s="68"/>
      <c r="G643" s="68"/>
      <c r="H643" s="68"/>
      <c r="I643" s="68"/>
      <c r="J643" s="68"/>
      <c r="K643" s="68"/>
      <c r="L643" s="68"/>
      <c r="M643" s="68"/>
      <c r="N643" s="68"/>
      <c r="O643" s="68"/>
      <c r="P643" s="68"/>
      <c r="Q643" s="68"/>
      <c r="R643" s="68"/>
      <c r="S643" s="68"/>
      <c r="T643" s="68"/>
      <c r="U643" s="68"/>
      <c r="V643" s="68"/>
      <c r="W643" s="68"/>
      <c r="X643" s="68"/>
      <c r="Y643" s="68"/>
      <c r="Z643" s="68"/>
      <c r="AA643" s="68"/>
      <c r="AB643" s="68"/>
      <c r="AC643" s="68"/>
      <c r="AD643" s="68"/>
      <c r="AE643" s="68"/>
      <c r="AF643" s="68"/>
      <c r="AG643" s="68"/>
      <c r="AH643" s="70"/>
    </row>
    <row r="644" spans="2:34">
      <c r="B644" s="68"/>
      <c r="C644" s="68"/>
      <c r="D644" s="68"/>
      <c r="E644" s="68"/>
      <c r="F644" s="68"/>
      <c r="G644" s="68"/>
      <c r="H644" s="68"/>
      <c r="I644" s="68"/>
      <c r="J644" s="68"/>
      <c r="K644" s="68"/>
      <c r="L644" s="68"/>
      <c r="M644" s="68"/>
      <c r="N644" s="68"/>
      <c r="O644" s="68"/>
      <c r="P644" s="68"/>
      <c r="Q644" s="68"/>
      <c r="R644" s="68"/>
      <c r="S644" s="68"/>
      <c r="T644" s="68"/>
      <c r="U644" s="68"/>
      <c r="V644" s="68"/>
      <c r="W644" s="68"/>
      <c r="X644" s="68"/>
      <c r="Y644" s="68"/>
      <c r="Z644" s="68"/>
      <c r="AA644" s="68"/>
      <c r="AB644" s="68"/>
      <c r="AC644" s="68"/>
      <c r="AD644" s="68"/>
      <c r="AE644" s="68"/>
      <c r="AF644" s="68"/>
      <c r="AG644" s="68"/>
      <c r="AH644" s="70"/>
    </row>
    <row r="645" spans="2:34">
      <c r="B645" s="68"/>
      <c r="C645" s="68"/>
      <c r="D645" s="68"/>
      <c r="E645" s="68"/>
      <c r="F645" s="68"/>
      <c r="G645" s="68"/>
      <c r="H645" s="68"/>
      <c r="I645" s="68"/>
      <c r="J645" s="68"/>
      <c r="K645" s="68"/>
      <c r="L645" s="68"/>
      <c r="M645" s="68"/>
      <c r="N645" s="68"/>
      <c r="O645" s="68"/>
      <c r="P645" s="68"/>
      <c r="Q645" s="68"/>
      <c r="R645" s="68"/>
      <c r="S645" s="68"/>
      <c r="T645" s="68"/>
      <c r="U645" s="68"/>
      <c r="V645" s="68"/>
      <c r="W645" s="68"/>
      <c r="X645" s="68"/>
      <c r="Y645" s="68"/>
      <c r="Z645" s="68"/>
      <c r="AA645" s="68"/>
      <c r="AB645" s="68"/>
      <c r="AC645" s="68"/>
      <c r="AD645" s="68"/>
      <c r="AE645" s="68"/>
      <c r="AF645" s="68"/>
      <c r="AG645" s="68"/>
      <c r="AH645" s="70"/>
    </row>
    <row r="646" spans="2:34">
      <c r="B646" s="68"/>
      <c r="C646" s="68"/>
      <c r="D646" s="68"/>
      <c r="E646" s="68"/>
      <c r="F646" s="68"/>
      <c r="G646" s="68"/>
      <c r="H646" s="68"/>
      <c r="I646" s="68"/>
      <c r="J646" s="68"/>
      <c r="K646" s="68"/>
      <c r="L646" s="68"/>
      <c r="M646" s="68"/>
      <c r="N646" s="68"/>
      <c r="O646" s="68"/>
      <c r="P646" s="68"/>
      <c r="Q646" s="68"/>
      <c r="R646" s="68"/>
      <c r="S646" s="68"/>
      <c r="T646" s="68"/>
      <c r="U646" s="68"/>
      <c r="V646" s="68"/>
      <c r="W646" s="68"/>
      <c r="X646" s="68"/>
      <c r="Y646" s="68"/>
      <c r="Z646" s="68"/>
      <c r="AA646" s="68"/>
      <c r="AB646" s="68"/>
      <c r="AC646" s="68"/>
      <c r="AD646" s="68"/>
      <c r="AE646" s="68"/>
      <c r="AF646" s="68"/>
      <c r="AG646" s="68"/>
      <c r="AH646" s="70"/>
    </row>
    <row r="647" spans="2:34">
      <c r="B647" s="68"/>
      <c r="C647" s="68"/>
      <c r="D647" s="68"/>
      <c r="E647" s="68"/>
      <c r="F647" s="68"/>
      <c r="G647" s="68"/>
      <c r="H647" s="68"/>
      <c r="I647" s="68"/>
      <c r="J647" s="68"/>
      <c r="K647" s="68"/>
      <c r="L647" s="68"/>
      <c r="M647" s="68"/>
      <c r="N647" s="68"/>
      <c r="O647" s="68"/>
      <c r="P647" s="68"/>
      <c r="Q647" s="68"/>
      <c r="R647" s="68"/>
      <c r="S647" s="68"/>
      <c r="T647" s="68"/>
      <c r="U647" s="68"/>
      <c r="V647" s="68"/>
      <c r="W647" s="68"/>
      <c r="X647" s="68"/>
      <c r="Y647" s="68"/>
      <c r="Z647" s="68"/>
      <c r="AA647" s="68"/>
      <c r="AB647" s="68"/>
      <c r="AC647" s="68"/>
      <c r="AD647" s="68"/>
      <c r="AE647" s="68"/>
      <c r="AF647" s="68"/>
      <c r="AG647" s="68"/>
      <c r="AH647" s="70"/>
    </row>
    <row r="648" spans="2:34">
      <c r="B648" s="68"/>
      <c r="C648" s="68"/>
      <c r="D648" s="68"/>
      <c r="E648" s="68"/>
      <c r="F648" s="68"/>
      <c r="G648" s="68"/>
      <c r="H648" s="68"/>
      <c r="I648" s="68"/>
      <c r="J648" s="68"/>
      <c r="K648" s="68"/>
      <c r="L648" s="68"/>
      <c r="M648" s="68"/>
      <c r="N648" s="68"/>
      <c r="O648" s="68"/>
      <c r="P648" s="68"/>
      <c r="Q648" s="68"/>
      <c r="R648" s="68"/>
      <c r="S648" s="68"/>
      <c r="T648" s="68"/>
      <c r="U648" s="68"/>
      <c r="V648" s="68"/>
      <c r="W648" s="68"/>
      <c r="X648" s="68"/>
      <c r="Y648" s="68"/>
      <c r="Z648" s="68"/>
      <c r="AA648" s="68"/>
      <c r="AB648" s="68"/>
      <c r="AC648" s="68"/>
      <c r="AD648" s="68"/>
      <c r="AE648" s="68"/>
      <c r="AF648" s="68"/>
      <c r="AG648" s="68"/>
      <c r="AH648" s="70"/>
    </row>
    <row r="649" spans="2:34">
      <c r="B649" s="68"/>
      <c r="C649" s="68"/>
      <c r="D649" s="68"/>
      <c r="E649" s="68"/>
      <c r="F649" s="68"/>
      <c r="G649" s="68"/>
      <c r="H649" s="68"/>
      <c r="I649" s="68"/>
      <c r="J649" s="68"/>
      <c r="K649" s="68"/>
      <c r="L649" s="68"/>
      <c r="M649" s="68"/>
      <c r="N649" s="68"/>
      <c r="O649" s="68"/>
      <c r="P649" s="68"/>
      <c r="Q649" s="68"/>
      <c r="R649" s="68"/>
      <c r="S649" s="68"/>
      <c r="T649" s="68"/>
      <c r="U649" s="68"/>
      <c r="V649" s="68"/>
      <c r="W649" s="68"/>
      <c r="X649" s="68"/>
      <c r="Y649" s="68"/>
      <c r="Z649" s="68"/>
      <c r="AA649" s="68"/>
      <c r="AB649" s="68"/>
      <c r="AC649" s="68"/>
      <c r="AD649" s="68"/>
      <c r="AE649" s="68"/>
      <c r="AF649" s="68"/>
      <c r="AG649" s="68"/>
      <c r="AH649" s="70"/>
    </row>
    <row r="650" spans="2:34">
      <c r="B650" s="68"/>
      <c r="C650" s="68"/>
      <c r="D650" s="68"/>
      <c r="E650" s="68"/>
      <c r="F650" s="68"/>
      <c r="G650" s="68"/>
      <c r="H650" s="68"/>
      <c r="I650" s="68"/>
      <c r="J650" s="68"/>
      <c r="K650" s="68"/>
      <c r="L650" s="68"/>
      <c r="M650" s="68"/>
      <c r="N650" s="68"/>
      <c r="O650" s="68"/>
      <c r="P650" s="68"/>
      <c r="Q650" s="68"/>
      <c r="R650" s="68"/>
      <c r="S650" s="68"/>
      <c r="T650" s="68"/>
      <c r="U650" s="68"/>
      <c r="V650" s="68"/>
      <c r="W650" s="68"/>
      <c r="X650" s="68"/>
      <c r="Y650" s="68"/>
      <c r="Z650" s="68"/>
      <c r="AA650" s="68"/>
      <c r="AB650" s="68"/>
      <c r="AC650" s="68"/>
      <c r="AD650" s="68"/>
      <c r="AE650" s="68"/>
      <c r="AF650" s="68"/>
      <c r="AG650" s="68"/>
      <c r="AH650" s="70"/>
    </row>
    <row r="651" spans="2:34">
      <c r="B651" s="68"/>
      <c r="C651" s="68"/>
      <c r="D651" s="68"/>
      <c r="E651" s="68"/>
      <c r="F651" s="68"/>
      <c r="G651" s="68"/>
      <c r="H651" s="68"/>
      <c r="I651" s="68"/>
      <c r="J651" s="68"/>
      <c r="K651" s="68"/>
      <c r="L651" s="68"/>
      <c r="M651" s="68"/>
      <c r="N651" s="68"/>
      <c r="O651" s="68"/>
      <c r="P651" s="68"/>
      <c r="Q651" s="68"/>
      <c r="R651" s="68"/>
      <c r="S651" s="68"/>
      <c r="T651" s="68"/>
      <c r="U651" s="68"/>
      <c r="V651" s="68"/>
      <c r="W651" s="68"/>
      <c r="X651" s="68"/>
      <c r="Y651" s="68"/>
      <c r="Z651" s="68"/>
      <c r="AA651" s="68"/>
      <c r="AB651" s="68"/>
      <c r="AC651" s="68"/>
      <c r="AD651" s="68"/>
      <c r="AE651" s="68"/>
      <c r="AF651" s="68"/>
      <c r="AG651" s="68"/>
      <c r="AH651" s="70"/>
    </row>
    <row r="652" spans="2:34">
      <c r="B652" s="68"/>
      <c r="C652" s="68"/>
      <c r="D652" s="68"/>
      <c r="E652" s="68"/>
      <c r="F652" s="68"/>
      <c r="G652" s="68"/>
      <c r="H652" s="68"/>
      <c r="I652" s="68"/>
      <c r="J652" s="68"/>
      <c r="K652" s="68"/>
      <c r="L652" s="68"/>
      <c r="M652" s="68"/>
      <c r="N652" s="68"/>
      <c r="O652" s="68"/>
      <c r="P652" s="68"/>
      <c r="Q652" s="68"/>
      <c r="R652" s="68"/>
      <c r="S652" s="68"/>
      <c r="T652" s="68"/>
      <c r="U652" s="68"/>
      <c r="V652" s="68"/>
      <c r="W652" s="68"/>
      <c r="X652" s="68"/>
      <c r="Y652" s="68"/>
      <c r="Z652" s="68"/>
      <c r="AA652" s="68"/>
      <c r="AB652" s="68"/>
      <c r="AC652" s="68"/>
      <c r="AD652" s="68"/>
      <c r="AE652" s="68"/>
      <c r="AF652" s="68"/>
      <c r="AG652" s="68"/>
      <c r="AH652" s="70"/>
    </row>
    <row r="653" spans="2:34">
      <c r="B653" s="68"/>
      <c r="C653" s="68"/>
      <c r="D653" s="68"/>
      <c r="E653" s="68"/>
      <c r="F653" s="68"/>
      <c r="G653" s="68"/>
      <c r="H653" s="68"/>
      <c r="I653" s="68"/>
      <c r="J653" s="68"/>
      <c r="K653" s="68"/>
      <c r="L653" s="68"/>
      <c r="M653" s="68"/>
      <c r="N653" s="68"/>
      <c r="O653" s="68"/>
      <c r="P653" s="68"/>
      <c r="Q653" s="68"/>
      <c r="R653" s="68"/>
      <c r="S653" s="68"/>
      <c r="T653" s="68"/>
      <c r="U653" s="68"/>
      <c r="V653" s="68"/>
      <c r="W653" s="68"/>
      <c r="X653" s="68"/>
      <c r="Y653" s="68"/>
      <c r="Z653" s="68"/>
      <c r="AA653" s="68"/>
      <c r="AB653" s="68"/>
      <c r="AC653" s="68"/>
      <c r="AD653" s="68"/>
      <c r="AE653" s="68"/>
      <c r="AF653" s="68"/>
      <c r="AG653" s="68"/>
      <c r="AH653" s="70"/>
    </row>
    <row r="654" spans="2:34">
      <c r="B654" s="68"/>
      <c r="C654" s="68"/>
      <c r="D654" s="68"/>
      <c r="E654" s="68"/>
      <c r="F654" s="68"/>
      <c r="G654" s="68"/>
      <c r="H654" s="68"/>
      <c r="I654" s="68"/>
      <c r="J654" s="68"/>
      <c r="K654" s="68"/>
      <c r="L654" s="68"/>
      <c r="M654" s="68"/>
      <c r="N654" s="68"/>
      <c r="O654" s="68"/>
      <c r="P654" s="68"/>
      <c r="Q654" s="68"/>
      <c r="R654" s="68"/>
      <c r="S654" s="68"/>
      <c r="T654" s="68"/>
      <c r="U654" s="68"/>
      <c r="V654" s="68"/>
      <c r="W654" s="68"/>
      <c r="X654" s="68"/>
      <c r="Y654" s="68"/>
      <c r="Z654" s="68"/>
      <c r="AA654" s="68"/>
      <c r="AB654" s="68"/>
      <c r="AC654" s="68"/>
      <c r="AD654" s="68"/>
      <c r="AE654" s="68"/>
      <c r="AF654" s="68"/>
      <c r="AG654" s="68"/>
      <c r="AH654" s="70"/>
    </row>
    <row r="655" spans="2:34">
      <c r="B655" s="68"/>
      <c r="C655" s="68"/>
      <c r="D655" s="68"/>
      <c r="E655" s="68"/>
      <c r="F655" s="68"/>
      <c r="G655" s="68"/>
      <c r="H655" s="68"/>
      <c r="I655" s="68"/>
      <c r="J655" s="68"/>
      <c r="K655" s="68"/>
      <c r="L655" s="68"/>
      <c r="M655" s="68"/>
      <c r="N655" s="68"/>
      <c r="O655" s="68"/>
      <c r="P655" s="68"/>
      <c r="Q655" s="68"/>
      <c r="R655" s="68"/>
      <c r="S655" s="68"/>
      <c r="T655" s="68"/>
      <c r="U655" s="68"/>
      <c r="V655" s="68"/>
      <c r="W655" s="68"/>
      <c r="X655" s="68"/>
      <c r="Y655" s="68"/>
      <c r="Z655" s="68"/>
      <c r="AA655" s="68"/>
      <c r="AB655" s="68"/>
      <c r="AC655" s="68"/>
      <c r="AD655" s="68"/>
      <c r="AE655" s="68"/>
      <c r="AF655" s="68"/>
      <c r="AG655" s="68"/>
      <c r="AH655" s="70"/>
    </row>
    <row r="656" spans="2:34">
      <c r="B656" s="68"/>
      <c r="C656" s="68"/>
      <c r="D656" s="68"/>
      <c r="E656" s="68"/>
      <c r="F656" s="68"/>
      <c r="G656" s="68"/>
      <c r="H656" s="68"/>
      <c r="I656" s="68"/>
      <c r="J656" s="68"/>
      <c r="K656" s="68"/>
      <c r="L656" s="68"/>
      <c r="M656" s="68"/>
      <c r="N656" s="68"/>
      <c r="O656" s="68"/>
      <c r="P656" s="68"/>
      <c r="Q656" s="68"/>
      <c r="R656" s="68"/>
      <c r="S656" s="68"/>
      <c r="T656" s="68"/>
      <c r="U656" s="68"/>
      <c r="V656" s="68"/>
      <c r="W656" s="68"/>
      <c r="X656" s="68"/>
      <c r="Y656" s="68"/>
      <c r="Z656" s="68"/>
      <c r="AA656" s="68"/>
      <c r="AB656" s="68"/>
      <c r="AC656" s="68"/>
      <c r="AD656" s="68"/>
      <c r="AE656" s="68"/>
      <c r="AF656" s="68"/>
      <c r="AG656" s="68"/>
      <c r="AH656" s="70"/>
    </row>
    <row r="657" spans="2:34">
      <c r="B657" s="68"/>
      <c r="C657" s="68"/>
      <c r="D657" s="68"/>
      <c r="E657" s="68"/>
      <c r="F657" s="68"/>
      <c r="G657" s="68"/>
      <c r="H657" s="68"/>
      <c r="I657" s="68"/>
      <c r="J657" s="68"/>
      <c r="K657" s="68"/>
      <c r="L657" s="68"/>
      <c r="M657" s="68"/>
      <c r="N657" s="68"/>
      <c r="O657" s="68"/>
      <c r="P657" s="68"/>
      <c r="Q657" s="68"/>
      <c r="R657" s="68"/>
      <c r="S657" s="68"/>
      <c r="T657" s="68"/>
      <c r="U657" s="68"/>
      <c r="V657" s="68"/>
      <c r="W657" s="68"/>
      <c r="X657" s="68"/>
      <c r="Y657" s="68"/>
      <c r="Z657" s="68"/>
      <c r="AA657" s="68"/>
      <c r="AB657" s="68"/>
      <c r="AC657" s="68"/>
      <c r="AD657" s="68"/>
      <c r="AE657" s="68"/>
      <c r="AF657" s="68"/>
      <c r="AG657" s="68"/>
      <c r="AH657" s="70"/>
    </row>
    <row r="658" spans="2:34">
      <c r="B658" s="68"/>
      <c r="C658" s="68"/>
      <c r="D658" s="68"/>
      <c r="E658" s="68"/>
      <c r="F658" s="68"/>
      <c r="G658" s="68"/>
      <c r="H658" s="68"/>
      <c r="I658" s="68"/>
      <c r="J658" s="68"/>
      <c r="K658" s="68"/>
      <c r="L658" s="68"/>
      <c r="M658" s="68"/>
      <c r="N658" s="68"/>
      <c r="O658" s="68"/>
      <c r="P658" s="68"/>
      <c r="Q658" s="68"/>
      <c r="R658" s="68"/>
      <c r="S658" s="68"/>
      <c r="T658" s="68"/>
      <c r="U658" s="68"/>
      <c r="V658" s="68"/>
      <c r="W658" s="68"/>
      <c r="X658" s="68"/>
      <c r="Y658" s="68"/>
      <c r="Z658" s="68"/>
      <c r="AA658" s="68"/>
      <c r="AB658" s="68"/>
      <c r="AC658" s="68"/>
      <c r="AD658" s="68"/>
      <c r="AE658" s="68"/>
      <c r="AF658" s="68"/>
      <c r="AG658" s="68"/>
      <c r="AH658" s="70"/>
    </row>
    <row r="659" spans="2:34">
      <c r="B659" s="68"/>
      <c r="C659" s="68"/>
      <c r="D659" s="68"/>
      <c r="E659" s="68"/>
      <c r="F659" s="68"/>
      <c r="G659" s="68"/>
      <c r="H659" s="68"/>
      <c r="I659" s="68"/>
      <c r="J659" s="68"/>
      <c r="K659" s="68"/>
      <c r="L659" s="68"/>
      <c r="M659" s="68"/>
      <c r="N659" s="68"/>
      <c r="O659" s="68"/>
      <c r="P659" s="68"/>
      <c r="Q659" s="68"/>
      <c r="R659" s="68"/>
      <c r="S659" s="68"/>
      <c r="T659" s="68"/>
      <c r="U659" s="68"/>
      <c r="V659" s="68"/>
      <c r="W659" s="68"/>
      <c r="X659" s="68"/>
      <c r="Y659" s="68"/>
      <c r="Z659" s="68"/>
      <c r="AA659" s="68"/>
      <c r="AB659" s="68"/>
      <c r="AC659" s="68"/>
      <c r="AD659" s="68"/>
      <c r="AE659" s="68"/>
      <c r="AF659" s="68"/>
      <c r="AG659" s="68"/>
      <c r="AH659" s="70"/>
    </row>
    <row r="660" spans="2:34">
      <c r="B660" s="68"/>
      <c r="C660" s="68"/>
      <c r="D660" s="68"/>
      <c r="E660" s="68"/>
      <c r="F660" s="68"/>
      <c r="G660" s="68"/>
      <c r="H660" s="68"/>
      <c r="I660" s="68"/>
      <c r="J660" s="68"/>
      <c r="K660" s="68"/>
      <c r="L660" s="68"/>
      <c r="M660" s="68"/>
      <c r="N660" s="68"/>
      <c r="O660" s="68"/>
      <c r="P660" s="68"/>
      <c r="Q660" s="68"/>
      <c r="R660" s="68"/>
      <c r="S660" s="68"/>
      <c r="T660" s="68"/>
      <c r="U660" s="68"/>
      <c r="V660" s="68"/>
      <c r="W660" s="68"/>
      <c r="X660" s="68"/>
      <c r="Y660" s="68"/>
      <c r="Z660" s="68"/>
      <c r="AA660" s="68"/>
      <c r="AB660" s="68"/>
      <c r="AC660" s="68"/>
      <c r="AD660" s="68"/>
      <c r="AE660" s="68"/>
      <c r="AF660" s="68"/>
      <c r="AG660" s="68"/>
      <c r="AH660" s="70"/>
    </row>
    <row r="661" spans="2:34">
      <c r="B661" s="68"/>
      <c r="C661" s="68"/>
      <c r="D661" s="68"/>
      <c r="E661" s="68"/>
      <c r="F661" s="68"/>
      <c r="G661" s="68"/>
      <c r="H661" s="68"/>
      <c r="I661" s="68"/>
      <c r="J661" s="68"/>
      <c r="K661" s="68"/>
      <c r="L661" s="68"/>
      <c r="M661" s="68"/>
      <c r="N661" s="68"/>
      <c r="O661" s="68"/>
      <c r="P661" s="68"/>
      <c r="Q661" s="68"/>
      <c r="R661" s="68"/>
      <c r="S661" s="68"/>
      <c r="T661" s="68"/>
      <c r="U661" s="68"/>
      <c r="V661" s="68"/>
      <c r="W661" s="68"/>
      <c r="X661" s="68"/>
      <c r="Y661" s="68"/>
      <c r="Z661" s="68"/>
      <c r="AA661" s="68"/>
      <c r="AB661" s="68"/>
      <c r="AC661" s="68"/>
      <c r="AD661" s="68"/>
      <c r="AE661" s="68"/>
      <c r="AF661" s="68"/>
      <c r="AG661" s="68"/>
      <c r="AH661" s="70"/>
    </row>
    <row r="662" spans="2:34">
      <c r="B662" s="68"/>
      <c r="C662" s="68"/>
      <c r="D662" s="68"/>
      <c r="E662" s="68"/>
      <c r="F662" s="68"/>
      <c r="G662" s="68"/>
      <c r="H662" s="68"/>
      <c r="I662" s="68"/>
      <c r="J662" s="68"/>
      <c r="K662" s="68"/>
      <c r="L662" s="68"/>
      <c r="M662" s="68"/>
      <c r="N662" s="68"/>
      <c r="O662" s="68"/>
      <c r="P662" s="68"/>
      <c r="Q662" s="68"/>
      <c r="R662" s="68"/>
      <c r="S662" s="68"/>
      <c r="T662" s="68"/>
      <c r="U662" s="68"/>
      <c r="V662" s="68"/>
      <c r="W662" s="68"/>
      <c r="X662" s="68"/>
      <c r="Y662" s="68"/>
      <c r="Z662" s="68"/>
      <c r="AA662" s="68"/>
      <c r="AB662" s="68"/>
      <c r="AC662" s="68"/>
      <c r="AD662" s="68"/>
      <c r="AE662" s="68"/>
      <c r="AF662" s="68"/>
      <c r="AG662" s="68"/>
      <c r="AH662" s="70"/>
    </row>
    <row r="663" spans="2:34">
      <c r="B663" s="68"/>
      <c r="C663" s="68"/>
      <c r="D663" s="68"/>
      <c r="E663" s="68"/>
      <c r="F663" s="68"/>
      <c r="G663" s="68"/>
      <c r="H663" s="68"/>
      <c r="I663" s="68"/>
      <c r="J663" s="68"/>
      <c r="K663" s="68"/>
      <c r="L663" s="68"/>
      <c r="M663" s="68"/>
      <c r="N663" s="68"/>
      <c r="O663" s="68"/>
      <c r="P663" s="68"/>
      <c r="Q663" s="68"/>
      <c r="R663" s="68"/>
      <c r="S663" s="68"/>
      <c r="T663" s="68"/>
      <c r="U663" s="68"/>
      <c r="V663" s="68"/>
      <c r="W663" s="68"/>
      <c r="X663" s="68"/>
      <c r="Y663" s="68"/>
      <c r="Z663" s="68"/>
      <c r="AA663" s="68"/>
      <c r="AB663" s="68"/>
      <c r="AC663" s="68"/>
      <c r="AD663" s="68"/>
      <c r="AE663" s="68"/>
      <c r="AF663" s="68"/>
      <c r="AG663" s="68"/>
      <c r="AH663" s="70"/>
    </row>
    <row r="664" spans="2:34">
      <c r="B664" s="68"/>
      <c r="C664" s="68"/>
      <c r="D664" s="68"/>
      <c r="E664" s="68"/>
      <c r="F664" s="68"/>
      <c r="G664" s="68"/>
      <c r="H664" s="68"/>
      <c r="I664" s="68"/>
      <c r="J664" s="68"/>
      <c r="K664" s="68"/>
      <c r="L664" s="68"/>
      <c r="M664" s="68"/>
      <c r="N664" s="68"/>
      <c r="O664" s="68"/>
      <c r="P664" s="68"/>
      <c r="Q664" s="68"/>
      <c r="R664" s="68"/>
      <c r="S664" s="68"/>
      <c r="T664" s="68"/>
      <c r="U664" s="68"/>
      <c r="V664" s="68"/>
      <c r="W664" s="68"/>
      <c r="X664" s="68"/>
      <c r="Y664" s="68"/>
      <c r="Z664" s="68"/>
      <c r="AA664" s="68"/>
      <c r="AB664" s="68"/>
      <c r="AC664" s="68"/>
      <c r="AD664" s="68"/>
      <c r="AE664" s="68"/>
      <c r="AF664" s="68"/>
      <c r="AG664" s="68"/>
      <c r="AH664" s="70"/>
    </row>
    <row r="665" spans="2:34">
      <c r="B665" s="68"/>
      <c r="C665" s="68"/>
      <c r="D665" s="68"/>
      <c r="E665" s="68"/>
      <c r="F665" s="68"/>
      <c r="G665" s="68"/>
      <c r="H665" s="68"/>
      <c r="I665" s="68"/>
      <c r="J665" s="68"/>
      <c r="K665" s="68"/>
      <c r="L665" s="68"/>
      <c r="M665" s="68"/>
      <c r="N665" s="68"/>
      <c r="O665" s="68"/>
      <c r="P665" s="68"/>
      <c r="Q665" s="68"/>
      <c r="R665" s="68"/>
      <c r="S665" s="68"/>
      <c r="T665" s="68"/>
      <c r="U665" s="68"/>
      <c r="V665" s="68"/>
      <c r="W665" s="68"/>
      <c r="X665" s="68"/>
      <c r="Y665" s="68"/>
      <c r="Z665" s="68"/>
      <c r="AA665" s="68"/>
      <c r="AB665" s="68"/>
      <c r="AC665" s="68"/>
      <c r="AD665" s="68"/>
      <c r="AE665" s="68"/>
      <c r="AF665" s="68"/>
      <c r="AG665" s="68"/>
      <c r="AH665" s="70"/>
    </row>
    <row r="666" spans="2:34">
      <c r="B666" s="68"/>
      <c r="C666" s="68"/>
      <c r="D666" s="68"/>
      <c r="E666" s="68"/>
      <c r="F666" s="68"/>
      <c r="G666" s="68"/>
      <c r="H666" s="68"/>
      <c r="I666" s="68"/>
      <c r="J666" s="68"/>
      <c r="K666" s="68"/>
      <c r="L666" s="68"/>
      <c r="M666" s="68"/>
      <c r="N666" s="68"/>
      <c r="O666" s="68"/>
      <c r="P666" s="68"/>
      <c r="Q666" s="68"/>
      <c r="R666" s="68"/>
      <c r="S666" s="68"/>
      <c r="T666" s="68"/>
      <c r="U666" s="68"/>
      <c r="V666" s="68"/>
      <c r="W666" s="68"/>
      <c r="X666" s="68"/>
      <c r="Y666" s="68"/>
      <c r="Z666" s="68"/>
      <c r="AA666" s="68"/>
      <c r="AB666" s="68"/>
      <c r="AC666" s="68"/>
      <c r="AD666" s="68"/>
      <c r="AE666" s="68"/>
      <c r="AF666" s="68"/>
      <c r="AG666" s="68"/>
      <c r="AH666" s="70"/>
    </row>
    <row r="667" spans="2:34">
      <c r="B667" s="68"/>
      <c r="C667" s="68"/>
      <c r="D667" s="68"/>
      <c r="E667" s="68"/>
      <c r="F667" s="68"/>
      <c r="G667" s="68"/>
      <c r="H667" s="68"/>
      <c r="I667" s="68"/>
      <c r="J667" s="68"/>
      <c r="K667" s="68"/>
      <c r="L667" s="68"/>
      <c r="M667" s="68"/>
      <c r="N667" s="68"/>
      <c r="O667" s="68"/>
      <c r="P667" s="68"/>
      <c r="Q667" s="68"/>
      <c r="R667" s="68"/>
      <c r="S667" s="68"/>
      <c r="T667" s="68"/>
      <c r="U667" s="68"/>
      <c r="V667" s="68"/>
      <c r="W667" s="68"/>
      <c r="X667" s="68"/>
      <c r="Y667" s="68"/>
      <c r="Z667" s="68"/>
      <c r="AA667" s="68"/>
      <c r="AB667" s="68"/>
      <c r="AC667" s="68"/>
      <c r="AD667" s="68"/>
      <c r="AE667" s="68"/>
      <c r="AF667" s="68"/>
      <c r="AG667" s="68"/>
      <c r="AH667" s="70"/>
    </row>
    <row r="668" spans="2:34">
      <c r="B668" s="68"/>
      <c r="C668" s="68"/>
      <c r="D668" s="68"/>
      <c r="E668" s="68"/>
      <c r="F668" s="68"/>
      <c r="G668" s="68"/>
      <c r="H668" s="68"/>
      <c r="I668" s="68"/>
      <c r="J668" s="68"/>
      <c r="K668" s="68"/>
      <c r="L668" s="68"/>
      <c r="M668" s="68"/>
      <c r="N668" s="68"/>
      <c r="O668" s="68"/>
      <c r="P668" s="68"/>
      <c r="Q668" s="68"/>
      <c r="R668" s="68"/>
      <c r="S668" s="68"/>
      <c r="T668" s="68"/>
      <c r="U668" s="68"/>
      <c r="V668" s="68"/>
      <c r="W668" s="68"/>
      <c r="X668" s="68"/>
      <c r="Y668" s="68"/>
      <c r="Z668" s="68"/>
      <c r="AA668" s="68"/>
      <c r="AB668" s="68"/>
      <c r="AC668" s="68"/>
      <c r="AD668" s="68"/>
      <c r="AE668" s="68"/>
      <c r="AF668" s="68"/>
      <c r="AG668" s="68"/>
      <c r="AH668" s="70"/>
    </row>
    <row r="669" spans="2:34">
      <c r="B669" s="68"/>
      <c r="C669" s="68"/>
      <c r="D669" s="68"/>
      <c r="E669" s="68"/>
      <c r="F669" s="68"/>
      <c r="G669" s="68"/>
      <c r="H669" s="68"/>
      <c r="I669" s="68"/>
      <c r="J669" s="68"/>
      <c r="K669" s="68"/>
      <c r="L669" s="68"/>
      <c r="M669" s="68"/>
      <c r="N669" s="68"/>
      <c r="O669" s="68"/>
      <c r="P669" s="68"/>
      <c r="Q669" s="68"/>
      <c r="R669" s="68"/>
      <c r="S669" s="68"/>
      <c r="T669" s="68"/>
      <c r="U669" s="68"/>
      <c r="V669" s="68"/>
      <c r="W669" s="68"/>
      <c r="X669" s="68"/>
      <c r="Y669" s="68"/>
      <c r="Z669" s="68"/>
      <c r="AA669" s="68"/>
      <c r="AB669" s="68"/>
      <c r="AC669" s="68"/>
      <c r="AD669" s="68"/>
      <c r="AE669" s="68"/>
      <c r="AF669" s="68"/>
      <c r="AG669" s="68"/>
      <c r="AH669" s="70"/>
    </row>
    <row r="670" spans="2:34">
      <c r="B670" s="68"/>
      <c r="C670" s="68"/>
      <c r="D670" s="68"/>
      <c r="E670" s="68"/>
      <c r="F670" s="68"/>
      <c r="G670" s="68"/>
      <c r="H670" s="68"/>
      <c r="I670" s="68"/>
      <c r="J670" s="68"/>
      <c r="K670" s="68"/>
      <c r="L670" s="68"/>
      <c r="M670" s="68"/>
      <c r="N670" s="68"/>
      <c r="O670" s="68"/>
      <c r="P670" s="68"/>
      <c r="Q670" s="68"/>
      <c r="R670" s="68"/>
      <c r="S670" s="68"/>
      <c r="T670" s="68"/>
      <c r="U670" s="68"/>
      <c r="V670" s="68"/>
      <c r="W670" s="68"/>
      <c r="X670" s="68"/>
      <c r="Y670" s="68"/>
      <c r="Z670" s="68"/>
      <c r="AA670" s="68"/>
      <c r="AB670" s="68"/>
      <c r="AC670" s="68"/>
      <c r="AD670" s="68"/>
      <c r="AE670" s="68"/>
      <c r="AF670" s="68"/>
      <c r="AG670" s="68"/>
      <c r="AH670" s="70"/>
    </row>
    <row r="671" spans="2:34">
      <c r="B671" s="68"/>
      <c r="C671" s="68"/>
      <c r="D671" s="68"/>
      <c r="E671" s="68"/>
      <c r="F671" s="68"/>
      <c r="G671" s="68"/>
      <c r="H671" s="68"/>
      <c r="I671" s="68"/>
      <c r="J671" s="68"/>
      <c r="K671" s="68"/>
      <c r="L671" s="68"/>
      <c r="M671" s="68"/>
      <c r="N671" s="68"/>
      <c r="O671" s="68"/>
      <c r="P671" s="68"/>
      <c r="Q671" s="68"/>
      <c r="R671" s="68"/>
      <c r="S671" s="68"/>
      <c r="T671" s="68"/>
      <c r="U671" s="68"/>
      <c r="V671" s="68"/>
      <c r="W671" s="68"/>
      <c r="X671" s="68"/>
      <c r="Y671" s="68"/>
      <c r="Z671" s="68"/>
      <c r="AA671" s="68"/>
      <c r="AB671" s="68"/>
      <c r="AC671" s="68"/>
      <c r="AD671" s="68"/>
      <c r="AE671" s="68"/>
      <c r="AF671" s="68"/>
      <c r="AG671" s="68"/>
      <c r="AH671" s="70"/>
    </row>
    <row r="672" spans="2:34">
      <c r="B672" s="68"/>
      <c r="C672" s="68"/>
      <c r="D672" s="68"/>
      <c r="E672" s="68"/>
      <c r="F672" s="68"/>
      <c r="G672" s="68"/>
      <c r="H672" s="68"/>
      <c r="I672" s="68"/>
      <c r="J672" s="68"/>
      <c r="K672" s="68"/>
      <c r="L672" s="68"/>
      <c r="M672" s="68"/>
      <c r="N672" s="68"/>
      <c r="O672" s="68"/>
      <c r="P672" s="68"/>
      <c r="Q672" s="68"/>
      <c r="R672" s="68"/>
      <c r="S672" s="68"/>
      <c r="T672" s="68"/>
      <c r="U672" s="68"/>
      <c r="V672" s="68"/>
      <c r="W672" s="68"/>
      <c r="X672" s="68"/>
      <c r="Y672" s="68"/>
      <c r="Z672" s="68"/>
      <c r="AA672" s="68"/>
      <c r="AB672" s="68"/>
      <c r="AC672" s="68"/>
      <c r="AD672" s="68"/>
      <c r="AE672" s="68"/>
      <c r="AF672" s="68"/>
      <c r="AG672" s="68"/>
      <c r="AH672" s="70"/>
    </row>
    <row r="673" spans="2:34">
      <c r="B673" s="68"/>
      <c r="C673" s="68"/>
      <c r="D673" s="68"/>
      <c r="E673" s="68"/>
      <c r="F673" s="68"/>
      <c r="G673" s="68"/>
      <c r="H673" s="68"/>
      <c r="I673" s="68"/>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70"/>
    </row>
    <row r="674" spans="2:34">
      <c r="B674" s="68"/>
      <c r="C674" s="68"/>
      <c r="D674" s="68"/>
      <c r="E674" s="68"/>
      <c r="F674" s="68"/>
      <c r="G674" s="68"/>
      <c r="H674" s="68"/>
      <c r="I674" s="68"/>
      <c r="J674" s="68"/>
      <c r="K674" s="68"/>
      <c r="L674" s="68"/>
      <c r="M674" s="68"/>
      <c r="N674" s="68"/>
      <c r="O674" s="68"/>
      <c r="P674" s="68"/>
      <c r="Q674" s="68"/>
      <c r="R674" s="68"/>
      <c r="S674" s="68"/>
      <c r="T674" s="68"/>
      <c r="U674" s="68"/>
      <c r="V674" s="68"/>
      <c r="W674" s="68"/>
      <c r="X674" s="68"/>
      <c r="Y674" s="68"/>
      <c r="Z674" s="68"/>
      <c r="AA674" s="68"/>
      <c r="AB674" s="68"/>
      <c r="AC674" s="68"/>
      <c r="AD674" s="68"/>
      <c r="AE674" s="68"/>
      <c r="AF674" s="68"/>
      <c r="AG674" s="68"/>
      <c r="AH674" s="70"/>
    </row>
    <row r="675" spans="2:34">
      <c r="B675" s="68"/>
      <c r="C675" s="68"/>
      <c r="D675" s="68"/>
      <c r="E675" s="68"/>
      <c r="F675" s="68"/>
      <c r="G675" s="68"/>
      <c r="H675" s="68"/>
      <c r="I675" s="68"/>
      <c r="J675" s="68"/>
      <c r="K675" s="68"/>
      <c r="L675" s="68"/>
      <c r="M675" s="68"/>
      <c r="N675" s="68"/>
      <c r="O675" s="68"/>
      <c r="P675" s="68"/>
      <c r="Q675" s="68"/>
      <c r="R675" s="68"/>
      <c r="S675" s="68"/>
      <c r="T675" s="68"/>
      <c r="U675" s="68"/>
      <c r="V675" s="68"/>
      <c r="W675" s="68"/>
      <c r="X675" s="68"/>
      <c r="Y675" s="68"/>
      <c r="Z675" s="68"/>
      <c r="AA675" s="68"/>
      <c r="AB675" s="68"/>
      <c r="AC675" s="68"/>
      <c r="AD675" s="68"/>
      <c r="AE675" s="68"/>
      <c r="AF675" s="68"/>
      <c r="AG675" s="68"/>
      <c r="AH675" s="70"/>
    </row>
    <row r="676" spans="2:34">
      <c r="B676" s="68"/>
      <c r="C676" s="68"/>
      <c r="D676" s="68"/>
      <c r="E676" s="68"/>
      <c r="F676" s="68"/>
      <c r="G676" s="68"/>
      <c r="H676" s="68"/>
      <c r="I676" s="68"/>
      <c r="J676" s="68"/>
      <c r="K676" s="68"/>
      <c r="L676" s="68"/>
      <c r="M676" s="68"/>
      <c r="N676" s="68"/>
      <c r="O676" s="68"/>
      <c r="P676" s="68"/>
      <c r="Q676" s="68"/>
      <c r="R676" s="68"/>
      <c r="S676" s="68"/>
      <c r="T676" s="68"/>
      <c r="U676" s="68"/>
      <c r="V676" s="68"/>
      <c r="W676" s="68"/>
      <c r="X676" s="68"/>
      <c r="Y676" s="68"/>
      <c r="Z676" s="68"/>
      <c r="AA676" s="68"/>
      <c r="AB676" s="68"/>
      <c r="AC676" s="68"/>
      <c r="AD676" s="68"/>
      <c r="AE676" s="68"/>
      <c r="AF676" s="68"/>
      <c r="AG676" s="68"/>
      <c r="AH676" s="70"/>
    </row>
    <row r="677" spans="2:34">
      <c r="B677" s="68"/>
      <c r="C677" s="68"/>
      <c r="D677" s="68"/>
      <c r="E677" s="68"/>
      <c r="F677" s="68"/>
      <c r="G677" s="68"/>
      <c r="H677" s="68"/>
      <c r="I677" s="68"/>
      <c r="J677" s="68"/>
      <c r="K677" s="68"/>
      <c r="L677" s="68"/>
      <c r="M677" s="68"/>
      <c r="N677" s="68"/>
      <c r="O677" s="68"/>
      <c r="P677" s="68"/>
      <c r="Q677" s="68"/>
      <c r="R677" s="68"/>
      <c r="S677" s="68"/>
      <c r="T677" s="68"/>
      <c r="U677" s="68"/>
      <c r="V677" s="68"/>
      <c r="W677" s="68"/>
      <c r="X677" s="68"/>
      <c r="Y677" s="68"/>
      <c r="Z677" s="68"/>
      <c r="AA677" s="68"/>
      <c r="AB677" s="68"/>
      <c r="AC677" s="68"/>
      <c r="AD677" s="68"/>
      <c r="AE677" s="68"/>
      <c r="AF677" s="68"/>
      <c r="AG677" s="68"/>
      <c r="AH677" s="70"/>
    </row>
    <row r="678" spans="2:34">
      <c r="B678" s="68"/>
      <c r="C678" s="68"/>
      <c r="D678" s="68"/>
      <c r="E678" s="68"/>
      <c r="F678" s="68"/>
      <c r="G678" s="68"/>
      <c r="H678" s="68"/>
      <c r="I678" s="68"/>
      <c r="J678" s="68"/>
      <c r="K678" s="68"/>
      <c r="L678" s="68"/>
      <c r="M678" s="68"/>
      <c r="N678" s="68"/>
      <c r="O678" s="68"/>
      <c r="P678" s="68"/>
      <c r="Q678" s="68"/>
      <c r="R678" s="68"/>
      <c r="S678" s="68"/>
      <c r="T678" s="68"/>
      <c r="U678" s="68"/>
      <c r="V678" s="68"/>
      <c r="W678" s="68"/>
      <c r="X678" s="68"/>
      <c r="Y678" s="68"/>
      <c r="Z678" s="68"/>
      <c r="AA678" s="68"/>
      <c r="AB678" s="68"/>
      <c r="AC678" s="68"/>
      <c r="AD678" s="68"/>
      <c r="AE678" s="68"/>
      <c r="AF678" s="68"/>
      <c r="AG678" s="68"/>
      <c r="AH678" s="70"/>
    </row>
    <row r="679" spans="2:34">
      <c r="B679" s="68"/>
      <c r="C679" s="68"/>
      <c r="D679" s="68"/>
      <c r="E679" s="68"/>
      <c r="F679" s="68"/>
      <c r="G679" s="68"/>
      <c r="H679" s="68"/>
      <c r="I679" s="68"/>
      <c r="J679" s="68"/>
      <c r="K679" s="68"/>
      <c r="L679" s="68"/>
      <c r="M679" s="68"/>
      <c r="N679" s="68"/>
      <c r="O679" s="68"/>
      <c r="P679" s="68"/>
      <c r="Q679" s="68"/>
      <c r="R679" s="68"/>
      <c r="S679" s="68"/>
      <c r="T679" s="68"/>
      <c r="U679" s="68"/>
      <c r="V679" s="68"/>
      <c r="W679" s="68"/>
      <c r="X679" s="68"/>
      <c r="Y679" s="68"/>
      <c r="Z679" s="68"/>
      <c r="AA679" s="68"/>
      <c r="AB679" s="68"/>
      <c r="AC679" s="68"/>
      <c r="AD679" s="68"/>
      <c r="AE679" s="68"/>
      <c r="AF679" s="68"/>
      <c r="AG679" s="68"/>
      <c r="AH679" s="70"/>
    </row>
    <row r="680" spans="2:34">
      <c r="B680" s="68"/>
      <c r="C680" s="68"/>
      <c r="D680" s="68"/>
      <c r="E680" s="68"/>
      <c r="F680" s="68"/>
      <c r="G680" s="68"/>
      <c r="H680" s="68"/>
      <c r="I680" s="68"/>
      <c r="J680" s="68"/>
      <c r="K680" s="68"/>
      <c r="L680" s="68"/>
      <c r="M680" s="68"/>
      <c r="N680" s="68"/>
      <c r="O680" s="68"/>
      <c r="P680" s="68"/>
      <c r="Q680" s="68"/>
      <c r="R680" s="68"/>
      <c r="S680" s="68"/>
      <c r="T680" s="68"/>
      <c r="U680" s="68"/>
      <c r="V680" s="68"/>
      <c r="W680" s="68"/>
      <c r="X680" s="68"/>
      <c r="Y680" s="68"/>
      <c r="Z680" s="68"/>
      <c r="AA680" s="68"/>
      <c r="AB680" s="68"/>
      <c r="AC680" s="68"/>
      <c r="AD680" s="68"/>
      <c r="AE680" s="68"/>
      <c r="AF680" s="68"/>
      <c r="AG680" s="68"/>
      <c r="AH680" s="70"/>
    </row>
    <row r="681" spans="2:34">
      <c r="B681" s="68"/>
      <c r="C681" s="68"/>
      <c r="D681" s="68"/>
      <c r="E681" s="68"/>
      <c r="F681" s="68"/>
      <c r="G681" s="68"/>
      <c r="H681" s="68"/>
      <c r="I681" s="68"/>
      <c r="J681" s="68"/>
      <c r="K681" s="68"/>
      <c r="L681" s="68"/>
      <c r="M681" s="68"/>
      <c r="N681" s="68"/>
      <c r="O681" s="68"/>
      <c r="P681" s="68"/>
      <c r="Q681" s="68"/>
      <c r="R681" s="68"/>
      <c r="S681" s="68"/>
      <c r="T681" s="68"/>
      <c r="U681" s="68"/>
      <c r="V681" s="68"/>
      <c r="W681" s="68"/>
      <c r="X681" s="68"/>
      <c r="Y681" s="68"/>
      <c r="Z681" s="68"/>
      <c r="AA681" s="68"/>
      <c r="AB681" s="68"/>
      <c r="AC681" s="68"/>
      <c r="AD681" s="68"/>
      <c r="AE681" s="68"/>
      <c r="AF681" s="68"/>
      <c r="AG681" s="68"/>
      <c r="AH681" s="70"/>
    </row>
    <row r="682" spans="2:34">
      <c r="B682" s="68"/>
      <c r="C682" s="68"/>
      <c r="D682" s="68"/>
      <c r="E682" s="68"/>
      <c r="F682" s="68"/>
      <c r="G682" s="68"/>
      <c r="H682" s="68"/>
      <c r="I682" s="68"/>
      <c r="J682" s="68"/>
      <c r="K682" s="68"/>
      <c r="L682" s="68"/>
      <c r="M682" s="68"/>
      <c r="N682" s="68"/>
      <c r="O682" s="68"/>
      <c r="P682" s="68"/>
      <c r="Q682" s="68"/>
      <c r="R682" s="68"/>
      <c r="S682" s="68"/>
      <c r="T682" s="68"/>
      <c r="U682" s="68"/>
      <c r="V682" s="68"/>
      <c r="W682" s="68"/>
      <c r="X682" s="68"/>
      <c r="Y682" s="68"/>
      <c r="Z682" s="68"/>
      <c r="AA682" s="68"/>
      <c r="AB682" s="68"/>
      <c r="AC682" s="68"/>
      <c r="AD682" s="68"/>
      <c r="AE682" s="68"/>
      <c r="AF682" s="68"/>
      <c r="AG682" s="68"/>
      <c r="AH682" s="70"/>
    </row>
    <row r="683" spans="2:34">
      <c r="B683" s="68"/>
      <c r="C683" s="68"/>
      <c r="D683" s="68"/>
      <c r="E683" s="68"/>
      <c r="F683" s="68"/>
      <c r="G683" s="68"/>
      <c r="H683" s="68"/>
      <c r="I683" s="68"/>
      <c r="J683" s="68"/>
      <c r="K683" s="68"/>
      <c r="L683" s="68"/>
      <c r="M683" s="68"/>
      <c r="N683" s="68"/>
      <c r="O683" s="68"/>
      <c r="P683" s="68"/>
      <c r="Q683" s="68"/>
      <c r="R683" s="68"/>
      <c r="S683" s="68"/>
      <c r="T683" s="68"/>
      <c r="U683" s="68"/>
      <c r="V683" s="68"/>
      <c r="W683" s="68"/>
      <c r="X683" s="68"/>
      <c r="Y683" s="68"/>
      <c r="Z683" s="68"/>
      <c r="AA683" s="68"/>
      <c r="AB683" s="68"/>
      <c r="AC683" s="68"/>
      <c r="AD683" s="68"/>
      <c r="AE683" s="68"/>
      <c r="AF683" s="68"/>
      <c r="AG683" s="68"/>
      <c r="AH683" s="70"/>
    </row>
    <row r="684" spans="2:34">
      <c r="B684" s="68"/>
      <c r="C684" s="68"/>
      <c r="D684" s="68"/>
      <c r="E684" s="68"/>
      <c r="F684" s="68"/>
      <c r="G684" s="68"/>
      <c r="H684" s="68"/>
      <c r="I684" s="68"/>
      <c r="J684" s="68"/>
      <c r="K684" s="68"/>
      <c r="L684" s="68"/>
      <c r="M684" s="68"/>
      <c r="N684" s="68"/>
      <c r="O684" s="68"/>
      <c r="P684" s="68"/>
      <c r="Q684" s="68"/>
      <c r="R684" s="68"/>
      <c r="S684" s="68"/>
      <c r="T684" s="68"/>
      <c r="U684" s="68"/>
      <c r="V684" s="68"/>
      <c r="W684" s="68"/>
      <c r="X684" s="68"/>
      <c r="Y684" s="68"/>
      <c r="Z684" s="68"/>
      <c r="AA684" s="68"/>
      <c r="AB684" s="68"/>
      <c r="AC684" s="68"/>
      <c r="AD684" s="68"/>
      <c r="AE684" s="68"/>
      <c r="AF684" s="68"/>
      <c r="AG684" s="68"/>
      <c r="AH684" s="70"/>
    </row>
    <row r="685" spans="2:34">
      <c r="B685" s="68"/>
      <c r="C685" s="68"/>
      <c r="D685" s="68"/>
      <c r="E685" s="68"/>
      <c r="F685" s="68"/>
      <c r="G685" s="68"/>
      <c r="H685" s="68"/>
      <c r="I685" s="68"/>
      <c r="J685" s="68"/>
      <c r="K685" s="68"/>
      <c r="L685" s="68"/>
      <c r="M685" s="68"/>
      <c r="N685" s="68"/>
      <c r="O685" s="68"/>
      <c r="P685" s="68"/>
      <c r="Q685" s="68"/>
      <c r="R685" s="68"/>
      <c r="S685" s="68"/>
      <c r="T685" s="68"/>
      <c r="U685" s="68"/>
      <c r="V685" s="68"/>
      <c r="W685" s="68"/>
      <c r="X685" s="68"/>
      <c r="Y685" s="68"/>
      <c r="Z685" s="68"/>
      <c r="AA685" s="68"/>
      <c r="AB685" s="68"/>
      <c r="AC685" s="68"/>
      <c r="AD685" s="68"/>
      <c r="AE685" s="68"/>
      <c r="AF685" s="68"/>
      <c r="AG685" s="68"/>
      <c r="AH685" s="70"/>
    </row>
    <row r="686" spans="2:34">
      <c r="B686" s="68"/>
      <c r="C686" s="68"/>
      <c r="D686" s="68"/>
      <c r="E686" s="68"/>
      <c r="F686" s="68"/>
      <c r="G686" s="68"/>
      <c r="H686" s="68"/>
      <c r="I686" s="68"/>
      <c r="J686" s="68"/>
      <c r="K686" s="68"/>
      <c r="L686" s="68"/>
      <c r="M686" s="68"/>
      <c r="N686" s="68"/>
      <c r="O686" s="68"/>
      <c r="P686" s="68"/>
      <c r="Q686" s="68"/>
      <c r="R686" s="68"/>
      <c r="S686" s="68"/>
      <c r="T686" s="68"/>
      <c r="U686" s="68"/>
      <c r="V686" s="68"/>
      <c r="W686" s="68"/>
      <c r="X686" s="68"/>
      <c r="Y686" s="68"/>
      <c r="Z686" s="68"/>
      <c r="AA686" s="68"/>
      <c r="AB686" s="68"/>
      <c r="AC686" s="68"/>
      <c r="AD686" s="68"/>
      <c r="AE686" s="68"/>
      <c r="AF686" s="68"/>
      <c r="AG686" s="68"/>
      <c r="AH686" s="70"/>
    </row>
    <row r="687" spans="2:34">
      <c r="B687" s="68"/>
      <c r="C687" s="68"/>
      <c r="D687" s="68"/>
      <c r="E687" s="68"/>
      <c r="F687" s="68"/>
      <c r="G687" s="68"/>
      <c r="H687" s="68"/>
      <c r="I687" s="68"/>
      <c r="J687" s="68"/>
      <c r="K687" s="68"/>
      <c r="L687" s="68"/>
      <c r="M687" s="68"/>
      <c r="N687" s="68"/>
      <c r="O687" s="68"/>
      <c r="P687" s="68"/>
      <c r="Q687" s="68"/>
      <c r="R687" s="68"/>
      <c r="S687" s="68"/>
      <c r="T687" s="68"/>
      <c r="U687" s="68"/>
      <c r="V687" s="68"/>
      <c r="W687" s="68"/>
      <c r="X687" s="68"/>
      <c r="Y687" s="68"/>
      <c r="Z687" s="68"/>
      <c r="AA687" s="68"/>
      <c r="AB687" s="68"/>
      <c r="AC687" s="68"/>
      <c r="AD687" s="68"/>
      <c r="AE687" s="68"/>
      <c r="AF687" s="68"/>
      <c r="AG687" s="68"/>
      <c r="AH687" s="70"/>
    </row>
    <row r="688" spans="2:34">
      <c r="B688" s="68"/>
      <c r="C688" s="68"/>
      <c r="D688" s="68"/>
      <c r="E688" s="68"/>
      <c r="F688" s="68"/>
      <c r="G688" s="68"/>
      <c r="H688" s="68"/>
      <c r="I688" s="68"/>
      <c r="J688" s="68"/>
      <c r="K688" s="68"/>
      <c r="L688" s="68"/>
      <c r="M688" s="68"/>
      <c r="N688" s="68"/>
      <c r="O688" s="68"/>
      <c r="P688" s="68"/>
      <c r="Q688" s="68"/>
      <c r="R688" s="68"/>
      <c r="S688" s="68"/>
      <c r="T688" s="68"/>
      <c r="U688" s="68"/>
      <c r="V688" s="68"/>
      <c r="W688" s="68"/>
      <c r="X688" s="68"/>
      <c r="Y688" s="68"/>
      <c r="Z688" s="68"/>
      <c r="AA688" s="68"/>
      <c r="AB688" s="68"/>
      <c r="AC688" s="68"/>
      <c r="AD688" s="68"/>
      <c r="AE688" s="68"/>
      <c r="AF688" s="68"/>
      <c r="AG688" s="68"/>
      <c r="AH688" s="70"/>
    </row>
    <row r="689" spans="2:34">
      <c r="B689" s="68"/>
      <c r="C689" s="68"/>
      <c r="D689" s="68"/>
      <c r="E689" s="68"/>
      <c r="F689" s="68"/>
      <c r="G689" s="68"/>
      <c r="H689" s="68"/>
      <c r="I689" s="68"/>
      <c r="J689" s="68"/>
      <c r="K689" s="68"/>
      <c r="L689" s="68"/>
      <c r="M689" s="68"/>
      <c r="N689" s="68"/>
      <c r="O689" s="68"/>
      <c r="P689" s="68"/>
      <c r="Q689" s="68"/>
      <c r="R689" s="68"/>
      <c r="S689" s="68"/>
      <c r="T689" s="68"/>
      <c r="U689" s="68"/>
      <c r="V689" s="68"/>
      <c r="W689" s="68"/>
      <c r="X689" s="68"/>
      <c r="Y689" s="68"/>
      <c r="Z689" s="68"/>
      <c r="AA689" s="68"/>
      <c r="AB689" s="68"/>
      <c r="AC689" s="68"/>
      <c r="AD689" s="68"/>
      <c r="AE689" s="68"/>
      <c r="AF689" s="68"/>
      <c r="AG689" s="68"/>
      <c r="AH689" s="70"/>
    </row>
    <row r="690" spans="2:34">
      <c r="B690" s="68"/>
      <c r="C690" s="68"/>
      <c r="D690" s="68"/>
      <c r="E690" s="68"/>
      <c r="F690" s="68"/>
      <c r="G690" s="68"/>
      <c r="H690" s="68"/>
      <c r="I690" s="68"/>
      <c r="J690" s="68"/>
      <c r="K690" s="68"/>
      <c r="L690" s="68"/>
      <c r="M690" s="68"/>
      <c r="N690" s="68"/>
      <c r="O690" s="68"/>
      <c r="P690" s="68"/>
      <c r="Q690" s="68"/>
      <c r="R690" s="68"/>
      <c r="S690" s="68"/>
      <c r="T690" s="68"/>
      <c r="U690" s="68"/>
      <c r="V690" s="68"/>
      <c r="W690" s="68"/>
      <c r="X690" s="68"/>
      <c r="Y690" s="68"/>
      <c r="Z690" s="68"/>
      <c r="AA690" s="68"/>
      <c r="AB690" s="68"/>
      <c r="AC690" s="68"/>
      <c r="AD690" s="68"/>
      <c r="AE690" s="68"/>
      <c r="AF690" s="68"/>
      <c r="AG690" s="68"/>
      <c r="AH690" s="70"/>
    </row>
    <row r="691" spans="2:34">
      <c r="B691" s="68"/>
      <c r="C691" s="68"/>
      <c r="D691" s="68"/>
      <c r="E691" s="68"/>
      <c r="F691" s="68"/>
      <c r="G691" s="68"/>
      <c r="H691" s="68"/>
      <c r="I691" s="68"/>
      <c r="J691" s="68"/>
      <c r="K691" s="68"/>
      <c r="L691" s="68"/>
      <c r="M691" s="68"/>
      <c r="N691" s="68"/>
      <c r="O691" s="68"/>
      <c r="P691" s="68"/>
      <c r="Q691" s="68"/>
      <c r="R691" s="68"/>
      <c r="S691" s="68"/>
      <c r="T691" s="68"/>
      <c r="U691" s="68"/>
      <c r="V691" s="68"/>
      <c r="W691" s="68"/>
      <c r="X691" s="68"/>
      <c r="Y691" s="68"/>
      <c r="Z691" s="68"/>
      <c r="AA691" s="68"/>
      <c r="AB691" s="68"/>
      <c r="AC691" s="68"/>
      <c r="AD691" s="68"/>
      <c r="AE691" s="68"/>
      <c r="AF691" s="68"/>
      <c r="AG691" s="68"/>
      <c r="AH691" s="70"/>
    </row>
    <row r="692" spans="2:34">
      <c r="B692" s="68"/>
      <c r="C692" s="68"/>
      <c r="D692" s="68"/>
      <c r="E692" s="68"/>
      <c r="F692" s="68"/>
      <c r="G692" s="68"/>
      <c r="H692" s="68"/>
      <c r="I692" s="68"/>
      <c r="J692" s="68"/>
      <c r="K692" s="68"/>
      <c r="L692" s="68"/>
      <c r="M692" s="68"/>
      <c r="N692" s="68"/>
      <c r="O692" s="68"/>
      <c r="P692" s="68"/>
      <c r="Q692" s="68"/>
      <c r="R692" s="68"/>
      <c r="S692" s="68"/>
      <c r="T692" s="68"/>
      <c r="U692" s="68"/>
      <c r="V692" s="68"/>
      <c r="W692" s="68"/>
      <c r="X692" s="68"/>
      <c r="Y692" s="68"/>
      <c r="Z692" s="68"/>
      <c r="AA692" s="68"/>
      <c r="AB692" s="68"/>
      <c r="AC692" s="68"/>
      <c r="AD692" s="68"/>
      <c r="AE692" s="68"/>
      <c r="AF692" s="68"/>
      <c r="AG692" s="68"/>
      <c r="AH692" s="70"/>
    </row>
    <row r="693" spans="2:34">
      <c r="B693" s="68"/>
      <c r="C693" s="68"/>
      <c r="D693" s="68"/>
      <c r="E693" s="68"/>
      <c r="F693" s="68"/>
      <c r="G693" s="68"/>
      <c r="H693" s="68"/>
      <c r="I693" s="68"/>
      <c r="J693" s="68"/>
      <c r="K693" s="68"/>
      <c r="L693" s="68"/>
      <c r="M693" s="68"/>
      <c r="N693" s="68"/>
      <c r="O693" s="68"/>
      <c r="P693" s="68"/>
      <c r="Q693" s="68"/>
      <c r="R693" s="68"/>
      <c r="S693" s="68"/>
      <c r="T693" s="68"/>
      <c r="U693" s="68"/>
      <c r="V693" s="68"/>
      <c r="W693" s="68"/>
      <c r="X693" s="68"/>
      <c r="Y693" s="68"/>
      <c r="Z693" s="68"/>
      <c r="AA693" s="68"/>
      <c r="AB693" s="68"/>
      <c r="AC693" s="68"/>
      <c r="AD693" s="68"/>
      <c r="AE693" s="68"/>
      <c r="AF693" s="68"/>
      <c r="AG693" s="68"/>
      <c r="AH693" s="70"/>
    </row>
    <row r="694" spans="2:34">
      <c r="B694" s="68"/>
      <c r="C694" s="68"/>
      <c r="D694" s="68"/>
      <c r="E694" s="68"/>
      <c r="F694" s="68"/>
      <c r="G694" s="68"/>
      <c r="H694" s="68"/>
      <c r="I694" s="68"/>
      <c r="J694" s="68"/>
      <c r="K694" s="68"/>
      <c r="L694" s="68"/>
      <c r="M694" s="68"/>
      <c r="N694" s="68"/>
      <c r="O694" s="68"/>
      <c r="P694" s="68"/>
      <c r="Q694" s="68"/>
      <c r="R694" s="68"/>
      <c r="S694" s="68"/>
      <c r="T694" s="68"/>
      <c r="U694" s="68"/>
      <c r="V694" s="68"/>
      <c r="W694" s="68"/>
      <c r="X694" s="68"/>
      <c r="Y694" s="68"/>
      <c r="Z694" s="68"/>
      <c r="AA694" s="68"/>
      <c r="AB694" s="68"/>
      <c r="AC694" s="68"/>
      <c r="AD694" s="68"/>
      <c r="AE694" s="68"/>
      <c r="AF694" s="68"/>
      <c r="AG694" s="68"/>
      <c r="AH694" s="70"/>
    </row>
    <row r="695" spans="2:34">
      <c r="B695" s="68"/>
      <c r="C695" s="68"/>
      <c r="D695" s="68"/>
      <c r="E695" s="68"/>
      <c r="F695" s="68"/>
      <c r="G695" s="68"/>
      <c r="H695" s="68"/>
      <c r="I695" s="68"/>
      <c r="J695" s="68"/>
      <c r="K695" s="68"/>
      <c r="L695" s="68"/>
      <c r="M695" s="68"/>
      <c r="N695" s="68"/>
      <c r="O695" s="68"/>
      <c r="P695" s="68"/>
      <c r="Q695" s="68"/>
      <c r="R695" s="68"/>
      <c r="S695" s="68"/>
      <c r="T695" s="68"/>
      <c r="U695" s="68"/>
      <c r="V695" s="68"/>
      <c r="W695" s="68"/>
      <c r="X695" s="68"/>
      <c r="Y695" s="68"/>
      <c r="Z695" s="68"/>
      <c r="AA695" s="68"/>
      <c r="AB695" s="68"/>
      <c r="AC695" s="68"/>
      <c r="AD695" s="68"/>
      <c r="AE695" s="68"/>
      <c r="AF695" s="68"/>
      <c r="AG695" s="68"/>
      <c r="AH695" s="70"/>
    </row>
    <row r="696" spans="2:34">
      <c r="B696" s="68"/>
      <c r="C696" s="68"/>
      <c r="D696" s="68"/>
      <c r="E696" s="68"/>
      <c r="F696" s="68"/>
      <c r="G696" s="68"/>
      <c r="H696" s="68"/>
      <c r="I696" s="68"/>
      <c r="J696" s="68"/>
      <c r="K696" s="68"/>
      <c r="L696" s="68"/>
      <c r="M696" s="68"/>
      <c r="N696" s="68"/>
      <c r="O696" s="68"/>
      <c r="P696" s="68"/>
      <c r="Q696" s="68"/>
      <c r="R696" s="68"/>
      <c r="S696" s="68"/>
      <c r="T696" s="68"/>
      <c r="U696" s="68"/>
      <c r="V696" s="68"/>
      <c r="W696" s="68"/>
      <c r="X696" s="68"/>
      <c r="Y696" s="68"/>
      <c r="Z696" s="68"/>
      <c r="AA696" s="68"/>
      <c r="AB696" s="68"/>
      <c r="AC696" s="68"/>
      <c r="AD696" s="68"/>
      <c r="AE696" s="68"/>
      <c r="AF696" s="68"/>
      <c r="AG696" s="68"/>
      <c r="AH696" s="70"/>
    </row>
    <row r="697" spans="2:34">
      <c r="B697" s="68"/>
      <c r="C697" s="68"/>
      <c r="D697" s="68"/>
      <c r="E697" s="68"/>
      <c r="F697" s="68"/>
      <c r="G697" s="68"/>
      <c r="H697" s="68"/>
      <c r="I697" s="68"/>
      <c r="J697" s="68"/>
      <c r="K697" s="68"/>
      <c r="L697" s="68"/>
      <c r="M697" s="68"/>
      <c r="N697" s="68"/>
      <c r="O697" s="68"/>
      <c r="P697" s="68"/>
      <c r="Q697" s="68"/>
      <c r="R697" s="68"/>
      <c r="S697" s="68"/>
      <c r="T697" s="68"/>
      <c r="U697" s="68"/>
      <c r="V697" s="68"/>
      <c r="W697" s="68"/>
      <c r="X697" s="68"/>
      <c r="Y697" s="68"/>
      <c r="Z697" s="68"/>
      <c r="AA697" s="68"/>
      <c r="AB697" s="68"/>
      <c r="AC697" s="68"/>
      <c r="AD697" s="68"/>
      <c r="AE697" s="68"/>
      <c r="AF697" s="68"/>
      <c r="AG697" s="68"/>
      <c r="AH697" s="70"/>
    </row>
    <row r="698" spans="2:34">
      <c r="B698" s="68"/>
      <c r="C698" s="68"/>
      <c r="D698" s="68"/>
      <c r="E698" s="68"/>
      <c r="F698" s="68"/>
      <c r="G698" s="68"/>
      <c r="H698" s="68"/>
      <c r="I698" s="68"/>
      <c r="J698" s="68"/>
      <c r="K698" s="68"/>
      <c r="L698" s="68"/>
      <c r="M698" s="68"/>
      <c r="N698" s="68"/>
      <c r="O698" s="68"/>
      <c r="P698" s="68"/>
      <c r="Q698" s="68"/>
      <c r="R698" s="68"/>
      <c r="S698" s="68"/>
      <c r="T698" s="68"/>
      <c r="U698" s="68"/>
      <c r="V698" s="68"/>
      <c r="W698" s="68"/>
      <c r="X698" s="68"/>
      <c r="Y698" s="68"/>
      <c r="Z698" s="68"/>
      <c r="AA698" s="68"/>
      <c r="AB698" s="68"/>
      <c r="AC698" s="68"/>
      <c r="AD698" s="68"/>
      <c r="AE698" s="68"/>
      <c r="AF698" s="68"/>
      <c r="AG698" s="68"/>
      <c r="AH698" s="70"/>
    </row>
    <row r="699" spans="2:34">
      <c r="B699" s="68"/>
      <c r="C699" s="68"/>
      <c r="D699" s="68"/>
      <c r="E699" s="68"/>
      <c r="F699" s="68"/>
      <c r="G699" s="68"/>
      <c r="H699" s="68"/>
      <c r="I699" s="68"/>
      <c r="J699" s="68"/>
      <c r="K699" s="68"/>
      <c r="L699" s="68"/>
      <c r="M699" s="68"/>
      <c r="N699" s="68"/>
      <c r="O699" s="68"/>
      <c r="P699" s="68"/>
      <c r="Q699" s="68"/>
      <c r="R699" s="68"/>
      <c r="S699" s="68"/>
      <c r="T699" s="68"/>
      <c r="U699" s="68"/>
      <c r="V699" s="68"/>
      <c r="W699" s="68"/>
      <c r="X699" s="68"/>
      <c r="Y699" s="68"/>
      <c r="Z699" s="68"/>
      <c r="AA699" s="68"/>
      <c r="AB699" s="68"/>
      <c r="AC699" s="68"/>
      <c r="AD699" s="68"/>
      <c r="AE699" s="68"/>
      <c r="AF699" s="68"/>
      <c r="AG699" s="68"/>
      <c r="AH699" s="70"/>
    </row>
    <row r="700" spans="2:34">
      <c r="B700" s="68"/>
      <c r="C700" s="68"/>
      <c r="D700" s="68"/>
      <c r="E700" s="68"/>
      <c r="F700" s="68"/>
      <c r="G700" s="68"/>
      <c r="H700" s="68"/>
      <c r="I700" s="68"/>
      <c r="J700" s="68"/>
      <c r="K700" s="68"/>
      <c r="L700" s="68"/>
      <c r="M700" s="68"/>
      <c r="N700" s="68"/>
      <c r="O700" s="68"/>
      <c r="P700" s="68"/>
      <c r="Q700" s="68"/>
      <c r="R700" s="68"/>
      <c r="S700" s="68"/>
      <c r="T700" s="68"/>
      <c r="U700" s="68"/>
      <c r="V700" s="68"/>
      <c r="W700" s="68"/>
      <c r="X700" s="68"/>
      <c r="Y700" s="68"/>
      <c r="Z700" s="68"/>
      <c r="AA700" s="68"/>
      <c r="AB700" s="68"/>
      <c r="AC700" s="68"/>
      <c r="AD700" s="68"/>
      <c r="AE700" s="68"/>
      <c r="AF700" s="68"/>
      <c r="AG700" s="68"/>
      <c r="AH700" s="70"/>
    </row>
    <row r="701" spans="2:34">
      <c r="B701" s="68"/>
      <c r="C701" s="68"/>
      <c r="D701" s="68"/>
      <c r="E701" s="68"/>
      <c r="F701" s="68"/>
      <c r="G701" s="68"/>
      <c r="H701" s="68"/>
      <c r="I701" s="68"/>
      <c r="J701" s="68"/>
      <c r="K701" s="68"/>
      <c r="L701" s="68"/>
      <c r="M701" s="68"/>
      <c r="N701" s="68"/>
      <c r="O701" s="68"/>
      <c r="P701" s="68"/>
      <c r="Q701" s="68"/>
      <c r="R701" s="68"/>
      <c r="S701" s="68"/>
      <c r="T701" s="68"/>
      <c r="U701" s="68"/>
      <c r="V701" s="68"/>
      <c r="W701" s="68"/>
      <c r="X701" s="68"/>
      <c r="Y701" s="68"/>
      <c r="Z701" s="68"/>
      <c r="AA701" s="68"/>
      <c r="AB701" s="68"/>
      <c r="AC701" s="68"/>
      <c r="AD701" s="68"/>
      <c r="AE701" s="68"/>
      <c r="AF701" s="68"/>
      <c r="AG701" s="68"/>
      <c r="AH701" s="70"/>
    </row>
    <row r="702" spans="2:34">
      <c r="B702" s="68"/>
      <c r="C702" s="68"/>
      <c r="D702" s="68"/>
      <c r="E702" s="68"/>
      <c r="F702" s="68"/>
      <c r="G702" s="68"/>
      <c r="H702" s="68"/>
      <c r="I702" s="68"/>
      <c r="J702" s="68"/>
      <c r="K702" s="68"/>
      <c r="L702" s="68"/>
      <c r="M702" s="68"/>
      <c r="N702" s="68"/>
      <c r="O702" s="68"/>
      <c r="P702" s="68"/>
      <c r="Q702" s="68"/>
      <c r="R702" s="68"/>
      <c r="S702" s="68"/>
      <c r="T702" s="68"/>
      <c r="U702" s="68"/>
      <c r="V702" s="68"/>
      <c r="W702" s="68"/>
      <c r="X702" s="68"/>
      <c r="Y702" s="68"/>
      <c r="Z702" s="68"/>
      <c r="AA702" s="68"/>
      <c r="AB702" s="68"/>
      <c r="AC702" s="68"/>
      <c r="AD702" s="68"/>
      <c r="AE702" s="68"/>
      <c r="AF702" s="68"/>
      <c r="AG702" s="68"/>
      <c r="AH702" s="70"/>
    </row>
    <row r="703" spans="2:34">
      <c r="B703" s="68"/>
      <c r="C703" s="68"/>
      <c r="D703" s="68"/>
      <c r="E703" s="68"/>
      <c r="F703" s="68"/>
      <c r="G703" s="68"/>
      <c r="H703" s="68"/>
      <c r="I703" s="68"/>
      <c r="J703" s="68"/>
      <c r="K703" s="68"/>
      <c r="L703" s="68"/>
      <c r="M703" s="68"/>
      <c r="N703" s="68"/>
      <c r="O703" s="68"/>
      <c r="P703" s="68"/>
      <c r="Q703" s="68"/>
      <c r="R703" s="68"/>
      <c r="S703" s="68"/>
      <c r="T703" s="68"/>
      <c r="U703" s="68"/>
      <c r="V703" s="68"/>
      <c r="W703" s="68"/>
      <c r="X703" s="68"/>
      <c r="Y703" s="68"/>
      <c r="Z703" s="68"/>
      <c r="AA703" s="68"/>
      <c r="AB703" s="68"/>
      <c r="AC703" s="68"/>
      <c r="AD703" s="68"/>
      <c r="AE703" s="68"/>
      <c r="AF703" s="68"/>
      <c r="AG703" s="68"/>
      <c r="AH703" s="70"/>
    </row>
    <row r="704" spans="2:34">
      <c r="B704" s="68"/>
      <c r="C704" s="68"/>
      <c r="D704" s="68"/>
      <c r="E704" s="68"/>
      <c r="F704" s="68"/>
      <c r="G704" s="68"/>
      <c r="H704" s="68"/>
      <c r="I704" s="68"/>
      <c r="J704" s="68"/>
      <c r="K704" s="68"/>
      <c r="L704" s="68"/>
      <c r="M704" s="68"/>
      <c r="N704" s="68"/>
      <c r="O704" s="68"/>
      <c r="P704" s="68"/>
      <c r="Q704" s="68"/>
      <c r="R704" s="68"/>
      <c r="S704" s="68"/>
      <c r="T704" s="68"/>
      <c r="U704" s="68"/>
      <c r="V704" s="68"/>
      <c r="W704" s="68"/>
      <c r="X704" s="68"/>
      <c r="Y704" s="68"/>
      <c r="Z704" s="68"/>
      <c r="AA704" s="68"/>
      <c r="AB704" s="68"/>
      <c r="AC704" s="68"/>
      <c r="AD704" s="68"/>
      <c r="AE704" s="68"/>
      <c r="AF704" s="68"/>
      <c r="AG704" s="68"/>
      <c r="AH704" s="70"/>
    </row>
    <row r="705" spans="2:34">
      <c r="B705" s="68"/>
      <c r="C705" s="68"/>
      <c r="D705" s="68"/>
      <c r="E705" s="68"/>
      <c r="F705" s="68"/>
      <c r="G705" s="68"/>
      <c r="H705" s="68"/>
      <c r="I705" s="68"/>
      <c r="J705" s="68"/>
      <c r="K705" s="68"/>
      <c r="L705" s="68"/>
      <c r="M705" s="68"/>
      <c r="N705" s="68"/>
      <c r="O705" s="68"/>
      <c r="P705" s="68"/>
      <c r="Q705" s="68"/>
      <c r="R705" s="68"/>
      <c r="S705" s="68"/>
      <c r="T705" s="68"/>
      <c r="U705" s="68"/>
      <c r="V705" s="68"/>
      <c r="W705" s="68"/>
      <c r="X705" s="68"/>
      <c r="Y705" s="68"/>
      <c r="Z705" s="68"/>
      <c r="AA705" s="68"/>
      <c r="AB705" s="68"/>
      <c r="AC705" s="68"/>
      <c r="AD705" s="68"/>
      <c r="AE705" s="68"/>
      <c r="AF705" s="68"/>
      <c r="AG705" s="68"/>
      <c r="AH705" s="70"/>
    </row>
    <row r="706" spans="2:34">
      <c r="B706" s="68"/>
      <c r="C706" s="68"/>
      <c r="D706" s="68"/>
      <c r="E706" s="68"/>
      <c r="F706" s="68"/>
      <c r="G706" s="68"/>
      <c r="H706" s="68"/>
      <c r="I706" s="68"/>
      <c r="J706" s="68"/>
      <c r="K706" s="68"/>
      <c r="L706" s="68"/>
      <c r="M706" s="68"/>
      <c r="N706" s="68"/>
      <c r="O706" s="68"/>
      <c r="P706" s="68"/>
      <c r="Q706" s="68"/>
      <c r="R706" s="68"/>
      <c r="S706" s="68"/>
      <c r="T706" s="68"/>
      <c r="U706" s="68"/>
      <c r="V706" s="68"/>
      <c r="W706" s="68"/>
      <c r="X706" s="68"/>
      <c r="Y706" s="68"/>
      <c r="Z706" s="68"/>
      <c r="AA706" s="68"/>
      <c r="AB706" s="68"/>
      <c r="AC706" s="68"/>
      <c r="AD706" s="68"/>
      <c r="AE706" s="68"/>
      <c r="AF706" s="68"/>
      <c r="AG706" s="68"/>
      <c r="AH706" s="70"/>
    </row>
    <row r="707" spans="2:34">
      <c r="B707" s="68"/>
      <c r="C707" s="68"/>
      <c r="D707" s="68"/>
      <c r="E707" s="68"/>
      <c r="F707" s="68"/>
      <c r="G707" s="68"/>
      <c r="H707" s="68"/>
      <c r="I707" s="68"/>
      <c r="J707" s="68"/>
      <c r="K707" s="68"/>
      <c r="L707" s="68"/>
      <c r="M707" s="68"/>
      <c r="N707" s="68"/>
      <c r="O707" s="68"/>
      <c r="P707" s="68"/>
      <c r="Q707" s="68"/>
      <c r="R707" s="68"/>
      <c r="S707" s="68"/>
      <c r="T707" s="68"/>
      <c r="U707" s="68"/>
      <c r="V707" s="68"/>
      <c r="W707" s="68"/>
      <c r="X707" s="68"/>
      <c r="Y707" s="68"/>
      <c r="Z707" s="68"/>
      <c r="AA707" s="68"/>
      <c r="AB707" s="68"/>
      <c r="AC707" s="68"/>
      <c r="AD707" s="68"/>
      <c r="AE707" s="68"/>
      <c r="AF707" s="68"/>
      <c r="AG707" s="68"/>
      <c r="AH707" s="70"/>
    </row>
    <row r="708" spans="2:34">
      <c r="B708" s="68"/>
      <c r="C708" s="68"/>
      <c r="D708" s="68"/>
      <c r="E708" s="68"/>
      <c r="F708" s="68"/>
      <c r="G708" s="68"/>
      <c r="H708" s="68"/>
      <c r="I708" s="68"/>
      <c r="J708" s="68"/>
      <c r="K708" s="68"/>
      <c r="L708" s="68"/>
      <c r="M708" s="68"/>
      <c r="N708" s="68"/>
      <c r="O708" s="68"/>
      <c r="P708" s="68"/>
      <c r="Q708" s="68"/>
      <c r="R708" s="68"/>
      <c r="S708" s="68"/>
      <c r="T708" s="68"/>
      <c r="U708" s="68"/>
      <c r="V708" s="68"/>
      <c r="W708" s="68"/>
      <c r="X708" s="68"/>
      <c r="Y708" s="68"/>
      <c r="Z708" s="68"/>
      <c r="AA708" s="68"/>
      <c r="AB708" s="68"/>
      <c r="AC708" s="68"/>
      <c r="AD708" s="68"/>
      <c r="AE708" s="68"/>
      <c r="AF708" s="68"/>
      <c r="AG708" s="68"/>
      <c r="AH708" s="70"/>
    </row>
    <row r="709" spans="2:34">
      <c r="B709" s="68"/>
      <c r="C709" s="68"/>
      <c r="D709" s="68"/>
      <c r="E709" s="68"/>
      <c r="F709" s="68"/>
      <c r="G709" s="68"/>
      <c r="H709" s="68"/>
      <c r="I709" s="68"/>
      <c r="J709" s="68"/>
      <c r="K709" s="68"/>
      <c r="L709" s="68"/>
      <c r="M709" s="68"/>
      <c r="N709" s="68"/>
      <c r="O709" s="68"/>
      <c r="P709" s="68"/>
      <c r="Q709" s="68"/>
      <c r="R709" s="68"/>
      <c r="S709" s="68"/>
      <c r="T709" s="68"/>
      <c r="U709" s="68"/>
      <c r="V709" s="68"/>
      <c r="W709" s="68"/>
      <c r="X709" s="68"/>
      <c r="Y709" s="68"/>
      <c r="Z709" s="68"/>
      <c r="AA709" s="68"/>
      <c r="AB709" s="68"/>
      <c r="AC709" s="68"/>
      <c r="AD709" s="68"/>
      <c r="AE709" s="68"/>
      <c r="AF709" s="68"/>
      <c r="AG709" s="68"/>
      <c r="AH709" s="70"/>
    </row>
    <row r="710" spans="2:34">
      <c r="B710" s="68"/>
      <c r="C710" s="68"/>
      <c r="D710" s="68"/>
      <c r="E710" s="68"/>
      <c r="F710" s="68"/>
      <c r="G710" s="68"/>
      <c r="H710" s="68"/>
      <c r="I710" s="68"/>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70"/>
    </row>
    <row r="711" spans="2:34">
      <c r="B711" s="68"/>
      <c r="C711" s="68"/>
      <c r="D711" s="68"/>
      <c r="E711" s="68"/>
      <c r="F711" s="68"/>
      <c r="G711" s="68"/>
      <c r="H711" s="68"/>
      <c r="I711" s="68"/>
      <c r="J711" s="68"/>
      <c r="K711" s="68"/>
      <c r="L711" s="68"/>
      <c r="M711" s="68"/>
      <c r="N711" s="68"/>
      <c r="O711" s="68"/>
      <c r="P711" s="68"/>
      <c r="Q711" s="68"/>
      <c r="R711" s="68"/>
      <c r="S711" s="68"/>
      <c r="T711" s="68"/>
      <c r="U711" s="68"/>
      <c r="V711" s="68"/>
      <c r="W711" s="68"/>
      <c r="X711" s="68"/>
      <c r="Y711" s="68"/>
      <c r="Z711" s="68"/>
      <c r="AA711" s="68"/>
      <c r="AB711" s="68"/>
      <c r="AC711" s="68"/>
      <c r="AD711" s="68"/>
      <c r="AE711" s="68"/>
      <c r="AF711" s="68"/>
      <c r="AG711" s="68"/>
      <c r="AH711" s="70"/>
    </row>
    <row r="712" spans="2:34">
      <c r="B712" s="68"/>
      <c r="C712" s="68"/>
      <c r="D712" s="68"/>
      <c r="E712" s="68"/>
      <c r="F712" s="68"/>
      <c r="G712" s="68"/>
      <c r="H712" s="68"/>
      <c r="I712" s="68"/>
      <c r="J712" s="68"/>
      <c r="K712" s="68"/>
      <c r="L712" s="68"/>
      <c r="M712" s="68"/>
      <c r="N712" s="68"/>
      <c r="O712" s="68"/>
      <c r="P712" s="68"/>
      <c r="Q712" s="68"/>
      <c r="R712" s="68"/>
      <c r="S712" s="68"/>
      <c r="T712" s="68"/>
      <c r="U712" s="68"/>
      <c r="V712" s="68"/>
      <c r="W712" s="68"/>
      <c r="X712" s="68"/>
      <c r="Y712" s="68"/>
      <c r="Z712" s="68"/>
      <c r="AA712" s="68"/>
      <c r="AB712" s="68"/>
      <c r="AC712" s="68"/>
      <c r="AD712" s="68"/>
      <c r="AE712" s="68"/>
      <c r="AF712" s="68"/>
      <c r="AG712" s="68"/>
      <c r="AH712" s="70"/>
    </row>
    <row r="713" spans="2:34">
      <c r="B713" s="68"/>
      <c r="C713" s="68"/>
      <c r="D713" s="68"/>
      <c r="E713" s="68"/>
      <c r="F713" s="68"/>
      <c r="G713" s="68"/>
      <c r="H713" s="68"/>
      <c r="I713" s="68"/>
      <c r="J713" s="68"/>
      <c r="K713" s="68"/>
      <c r="L713" s="68"/>
      <c r="M713" s="68"/>
      <c r="N713" s="68"/>
      <c r="O713" s="68"/>
      <c r="P713" s="68"/>
      <c r="Q713" s="68"/>
      <c r="R713" s="68"/>
      <c r="S713" s="68"/>
      <c r="T713" s="68"/>
      <c r="U713" s="68"/>
      <c r="V713" s="68"/>
      <c r="W713" s="68"/>
      <c r="X713" s="68"/>
      <c r="Y713" s="68"/>
      <c r="Z713" s="68"/>
      <c r="AA713" s="68"/>
      <c r="AB713" s="68"/>
      <c r="AC713" s="68"/>
      <c r="AD713" s="68"/>
      <c r="AE713" s="68"/>
      <c r="AF713" s="68"/>
      <c r="AG713" s="68"/>
      <c r="AH713" s="70"/>
    </row>
    <row r="714" spans="2:34">
      <c r="B714" s="68"/>
      <c r="C714" s="68"/>
      <c r="D714" s="68"/>
      <c r="E714" s="68"/>
      <c r="F714" s="68"/>
      <c r="G714" s="68"/>
      <c r="H714" s="68"/>
      <c r="I714" s="68"/>
      <c r="J714" s="68"/>
      <c r="K714" s="68"/>
      <c r="L714" s="68"/>
      <c r="M714" s="68"/>
      <c r="N714" s="68"/>
      <c r="O714" s="68"/>
      <c r="P714" s="68"/>
      <c r="Q714" s="68"/>
      <c r="R714" s="68"/>
      <c r="S714" s="68"/>
      <c r="T714" s="68"/>
      <c r="U714" s="68"/>
      <c r="V714" s="68"/>
      <c r="W714" s="68"/>
      <c r="X714" s="68"/>
      <c r="Y714" s="68"/>
      <c r="Z714" s="68"/>
      <c r="AA714" s="68"/>
      <c r="AB714" s="68"/>
      <c r="AC714" s="68"/>
      <c r="AD714" s="68"/>
      <c r="AE714" s="68"/>
      <c r="AF714" s="68"/>
      <c r="AG714" s="68"/>
      <c r="AH714" s="70"/>
    </row>
    <row r="715" spans="2:34">
      <c r="B715" s="68"/>
      <c r="C715" s="68"/>
      <c r="D715" s="68"/>
      <c r="E715" s="68"/>
      <c r="F715" s="68"/>
      <c r="G715" s="68"/>
      <c r="H715" s="68"/>
      <c r="I715" s="68"/>
      <c r="J715" s="68"/>
      <c r="K715" s="68"/>
      <c r="L715" s="68"/>
      <c r="M715" s="68"/>
      <c r="N715" s="68"/>
      <c r="O715" s="68"/>
      <c r="P715" s="68"/>
      <c r="Q715" s="68"/>
      <c r="R715" s="68"/>
      <c r="S715" s="68"/>
      <c r="T715" s="68"/>
      <c r="U715" s="68"/>
      <c r="V715" s="68"/>
      <c r="W715" s="68"/>
      <c r="X715" s="68"/>
      <c r="Y715" s="68"/>
      <c r="Z715" s="68"/>
      <c r="AA715" s="68"/>
      <c r="AB715" s="68"/>
      <c r="AC715" s="68"/>
      <c r="AD715" s="68"/>
      <c r="AE715" s="68"/>
      <c r="AF715" s="68"/>
      <c r="AG715" s="68"/>
      <c r="AH715" s="70"/>
    </row>
    <row r="716" spans="2:34">
      <c r="B716" s="68"/>
      <c r="C716" s="68"/>
      <c r="D716" s="68"/>
      <c r="E716" s="68"/>
      <c r="F716" s="68"/>
      <c r="G716" s="68"/>
      <c r="H716" s="68"/>
      <c r="I716" s="68"/>
      <c r="J716" s="68"/>
      <c r="K716" s="68"/>
      <c r="L716" s="68"/>
      <c r="M716" s="68"/>
      <c r="N716" s="68"/>
      <c r="O716" s="68"/>
      <c r="P716" s="68"/>
      <c r="Q716" s="68"/>
      <c r="R716" s="68"/>
      <c r="S716" s="68"/>
      <c r="T716" s="68"/>
      <c r="U716" s="68"/>
      <c r="V716" s="68"/>
      <c r="W716" s="68"/>
      <c r="X716" s="68"/>
      <c r="Y716" s="68"/>
      <c r="Z716" s="68"/>
      <c r="AA716" s="68"/>
      <c r="AB716" s="68"/>
      <c r="AC716" s="68"/>
      <c r="AD716" s="68"/>
      <c r="AE716" s="68"/>
      <c r="AF716" s="68"/>
      <c r="AG716" s="68"/>
      <c r="AH716" s="70"/>
    </row>
    <row r="717" spans="2:34">
      <c r="B717" s="68"/>
      <c r="C717" s="68"/>
      <c r="D717" s="68"/>
      <c r="E717" s="68"/>
      <c r="F717" s="68"/>
      <c r="G717" s="68"/>
      <c r="H717" s="68"/>
      <c r="I717" s="68"/>
      <c r="J717" s="68"/>
      <c r="K717" s="68"/>
      <c r="L717" s="68"/>
      <c r="M717" s="68"/>
      <c r="N717" s="68"/>
      <c r="O717" s="68"/>
      <c r="P717" s="68"/>
      <c r="Q717" s="68"/>
      <c r="R717" s="68"/>
      <c r="S717" s="68"/>
      <c r="T717" s="68"/>
      <c r="U717" s="68"/>
      <c r="V717" s="68"/>
      <c r="W717" s="68"/>
      <c r="X717" s="68"/>
      <c r="Y717" s="68"/>
      <c r="Z717" s="68"/>
      <c r="AA717" s="68"/>
      <c r="AB717" s="68"/>
      <c r="AC717" s="68"/>
      <c r="AD717" s="68"/>
      <c r="AE717" s="68"/>
      <c r="AF717" s="68"/>
      <c r="AG717" s="68"/>
      <c r="AH717" s="70"/>
    </row>
    <row r="718" spans="2:34">
      <c r="B718" s="68"/>
      <c r="C718" s="68"/>
      <c r="D718" s="68"/>
      <c r="E718" s="68"/>
      <c r="F718" s="68"/>
      <c r="G718" s="68"/>
      <c r="H718" s="68"/>
      <c r="I718" s="68"/>
      <c r="J718" s="68"/>
      <c r="K718" s="68"/>
      <c r="L718" s="68"/>
      <c r="M718" s="68"/>
      <c r="N718" s="68"/>
      <c r="O718" s="68"/>
      <c r="P718" s="68"/>
      <c r="Q718" s="68"/>
      <c r="R718" s="68"/>
      <c r="S718" s="68"/>
      <c r="T718" s="68"/>
      <c r="U718" s="68"/>
      <c r="V718" s="68"/>
      <c r="W718" s="68"/>
      <c r="X718" s="68"/>
      <c r="Y718" s="68"/>
      <c r="Z718" s="68"/>
      <c r="AA718" s="68"/>
      <c r="AB718" s="68"/>
      <c r="AC718" s="68"/>
      <c r="AD718" s="68"/>
      <c r="AE718" s="68"/>
      <c r="AF718" s="68"/>
      <c r="AG718" s="68"/>
      <c r="AH718" s="70"/>
    </row>
    <row r="719" spans="2:34">
      <c r="B719" s="68"/>
      <c r="C719" s="68"/>
      <c r="D719" s="68"/>
      <c r="E719" s="68"/>
      <c r="F719" s="68"/>
      <c r="G719" s="68"/>
      <c r="H719" s="68"/>
      <c r="I719" s="68"/>
      <c r="J719" s="68"/>
      <c r="K719" s="68"/>
      <c r="L719" s="68"/>
      <c r="M719" s="68"/>
      <c r="N719" s="68"/>
      <c r="O719" s="68"/>
      <c r="P719" s="68"/>
      <c r="Q719" s="68"/>
      <c r="R719" s="68"/>
      <c r="S719" s="68"/>
      <c r="T719" s="68"/>
      <c r="U719" s="68"/>
      <c r="V719" s="68"/>
      <c r="W719" s="68"/>
      <c r="X719" s="68"/>
      <c r="Y719" s="68"/>
      <c r="Z719" s="68"/>
      <c r="AA719" s="68"/>
      <c r="AB719" s="68"/>
      <c r="AC719" s="68"/>
      <c r="AD719" s="68"/>
      <c r="AE719" s="68"/>
      <c r="AF719" s="68"/>
      <c r="AG719" s="68"/>
      <c r="AH719" s="70"/>
    </row>
    <row r="720" spans="2:34">
      <c r="B720" s="68"/>
      <c r="C720" s="68"/>
      <c r="D720" s="68"/>
      <c r="E720" s="68"/>
      <c r="F720" s="68"/>
      <c r="G720" s="68"/>
      <c r="H720" s="68"/>
      <c r="I720" s="68"/>
      <c r="J720" s="68"/>
      <c r="K720" s="68"/>
      <c r="L720" s="68"/>
      <c r="M720" s="68"/>
      <c r="N720" s="68"/>
      <c r="O720" s="68"/>
      <c r="P720" s="68"/>
      <c r="Q720" s="68"/>
      <c r="R720" s="68"/>
      <c r="S720" s="68"/>
      <c r="T720" s="68"/>
      <c r="U720" s="68"/>
      <c r="V720" s="68"/>
      <c r="W720" s="68"/>
      <c r="X720" s="68"/>
      <c r="Y720" s="68"/>
      <c r="Z720" s="68"/>
      <c r="AA720" s="68"/>
      <c r="AB720" s="68"/>
      <c r="AC720" s="68"/>
      <c r="AD720" s="68"/>
      <c r="AE720" s="68"/>
      <c r="AF720" s="68"/>
      <c r="AG720" s="68"/>
      <c r="AH720" s="70"/>
    </row>
    <row r="721" spans="2:34">
      <c r="B721" s="68"/>
      <c r="C721" s="68"/>
      <c r="D721" s="68"/>
      <c r="E721" s="68"/>
      <c r="F721" s="68"/>
      <c r="G721" s="68"/>
      <c r="H721" s="68"/>
      <c r="I721" s="68"/>
      <c r="J721" s="68"/>
      <c r="K721" s="68"/>
      <c r="L721" s="68"/>
      <c r="M721" s="68"/>
      <c r="N721" s="68"/>
      <c r="O721" s="68"/>
      <c r="P721" s="68"/>
      <c r="Q721" s="68"/>
      <c r="R721" s="68"/>
      <c r="S721" s="68"/>
      <c r="T721" s="68"/>
      <c r="U721" s="68"/>
      <c r="V721" s="68"/>
      <c r="W721" s="68"/>
      <c r="X721" s="68"/>
      <c r="Y721" s="68"/>
      <c r="Z721" s="68"/>
      <c r="AA721" s="68"/>
      <c r="AB721" s="68"/>
      <c r="AC721" s="68"/>
      <c r="AD721" s="68"/>
      <c r="AE721" s="68"/>
      <c r="AF721" s="68"/>
      <c r="AG721" s="68"/>
      <c r="AH721" s="70"/>
    </row>
    <row r="722" spans="2:34">
      <c r="B722" s="68"/>
      <c r="C722" s="68"/>
      <c r="D722" s="68"/>
      <c r="E722" s="68"/>
      <c r="F722" s="68"/>
      <c r="G722" s="68"/>
      <c r="H722" s="68"/>
      <c r="I722" s="68"/>
      <c r="J722" s="68"/>
      <c r="K722" s="68"/>
      <c r="L722" s="68"/>
      <c r="M722" s="68"/>
      <c r="N722" s="68"/>
      <c r="O722" s="68"/>
      <c r="P722" s="68"/>
      <c r="Q722" s="68"/>
      <c r="R722" s="68"/>
      <c r="S722" s="68"/>
      <c r="T722" s="68"/>
      <c r="U722" s="68"/>
      <c r="V722" s="68"/>
      <c r="W722" s="68"/>
      <c r="X722" s="68"/>
      <c r="Y722" s="68"/>
      <c r="Z722" s="68"/>
      <c r="AA722" s="68"/>
      <c r="AB722" s="68"/>
      <c r="AC722" s="68"/>
      <c r="AD722" s="68"/>
      <c r="AE722" s="68"/>
      <c r="AF722" s="68"/>
      <c r="AG722" s="68"/>
      <c r="AH722" s="70"/>
    </row>
    <row r="723" spans="2:34">
      <c r="B723" s="68"/>
      <c r="C723" s="68"/>
      <c r="D723" s="68"/>
      <c r="E723" s="68"/>
      <c r="F723" s="68"/>
      <c r="G723" s="68"/>
      <c r="H723" s="68"/>
      <c r="I723" s="68"/>
      <c r="J723" s="68"/>
      <c r="K723" s="68"/>
      <c r="L723" s="68"/>
      <c r="M723" s="68"/>
      <c r="N723" s="68"/>
      <c r="O723" s="68"/>
      <c r="P723" s="68"/>
      <c r="Q723" s="68"/>
      <c r="R723" s="68"/>
      <c r="S723" s="68"/>
      <c r="T723" s="68"/>
      <c r="U723" s="68"/>
      <c r="V723" s="68"/>
      <c r="W723" s="68"/>
      <c r="X723" s="68"/>
      <c r="Y723" s="68"/>
      <c r="Z723" s="68"/>
      <c r="AA723" s="68"/>
      <c r="AB723" s="68"/>
      <c r="AC723" s="68"/>
      <c r="AD723" s="68"/>
      <c r="AE723" s="68"/>
      <c r="AF723" s="68"/>
      <c r="AG723" s="68"/>
      <c r="AH723" s="70"/>
    </row>
    <row r="724" spans="2:34">
      <c r="B724" s="68"/>
      <c r="C724" s="68"/>
      <c r="D724" s="68"/>
      <c r="E724" s="68"/>
      <c r="F724" s="68"/>
      <c r="G724" s="68"/>
      <c r="H724" s="68"/>
      <c r="I724" s="68"/>
      <c r="J724" s="68"/>
      <c r="K724" s="68"/>
      <c r="L724" s="68"/>
      <c r="M724" s="68"/>
      <c r="N724" s="68"/>
      <c r="O724" s="68"/>
      <c r="P724" s="68"/>
      <c r="Q724" s="68"/>
      <c r="R724" s="68"/>
      <c r="S724" s="68"/>
      <c r="T724" s="68"/>
      <c r="U724" s="68"/>
      <c r="V724" s="68"/>
      <c r="W724" s="68"/>
      <c r="X724" s="68"/>
      <c r="Y724" s="68"/>
      <c r="Z724" s="68"/>
      <c r="AA724" s="68"/>
      <c r="AB724" s="68"/>
      <c r="AC724" s="68"/>
      <c r="AD724" s="68"/>
      <c r="AE724" s="68"/>
      <c r="AF724" s="68"/>
      <c r="AG724" s="68"/>
      <c r="AH724" s="70"/>
    </row>
    <row r="725" spans="2:34">
      <c r="B725" s="68"/>
      <c r="C725" s="68"/>
      <c r="D725" s="68"/>
      <c r="E725" s="68"/>
      <c r="F725" s="68"/>
      <c r="G725" s="68"/>
      <c r="H725" s="68"/>
      <c r="I725" s="68"/>
      <c r="J725" s="68"/>
      <c r="K725" s="68"/>
      <c r="L725" s="68"/>
      <c r="M725" s="68"/>
      <c r="N725" s="68"/>
      <c r="O725" s="68"/>
      <c r="P725" s="68"/>
      <c r="Q725" s="68"/>
      <c r="R725" s="68"/>
      <c r="S725" s="68"/>
      <c r="T725" s="68"/>
      <c r="U725" s="68"/>
      <c r="V725" s="68"/>
      <c r="W725" s="68"/>
      <c r="X725" s="68"/>
      <c r="Y725" s="68"/>
      <c r="Z725" s="68"/>
      <c r="AA725" s="68"/>
      <c r="AB725" s="68"/>
      <c r="AC725" s="68"/>
      <c r="AD725" s="68"/>
      <c r="AE725" s="68"/>
      <c r="AF725" s="68"/>
      <c r="AG725" s="68"/>
      <c r="AH725" s="70"/>
    </row>
    <row r="726" spans="2:34">
      <c r="B726" s="68"/>
      <c r="C726" s="68"/>
      <c r="D726" s="68"/>
      <c r="E726" s="68"/>
      <c r="F726" s="68"/>
      <c r="G726" s="68"/>
      <c r="H726" s="68"/>
      <c r="I726" s="68"/>
      <c r="J726" s="68"/>
      <c r="K726" s="68"/>
      <c r="L726" s="68"/>
      <c r="M726" s="68"/>
      <c r="N726" s="68"/>
      <c r="O726" s="68"/>
      <c r="P726" s="68"/>
      <c r="Q726" s="68"/>
      <c r="R726" s="68"/>
      <c r="S726" s="68"/>
      <c r="T726" s="68"/>
      <c r="U726" s="68"/>
      <c r="V726" s="68"/>
      <c r="W726" s="68"/>
      <c r="X726" s="68"/>
      <c r="Y726" s="68"/>
      <c r="Z726" s="68"/>
      <c r="AA726" s="68"/>
      <c r="AB726" s="68"/>
      <c r="AC726" s="68"/>
      <c r="AD726" s="68"/>
      <c r="AE726" s="68"/>
      <c r="AF726" s="68"/>
      <c r="AG726" s="68"/>
      <c r="AH726" s="70"/>
    </row>
    <row r="727" spans="2:34">
      <c r="B727" s="68"/>
      <c r="C727" s="68"/>
      <c r="D727" s="68"/>
      <c r="E727" s="68"/>
      <c r="F727" s="68"/>
      <c r="G727" s="68"/>
      <c r="H727" s="68"/>
      <c r="I727" s="68"/>
      <c r="J727" s="68"/>
      <c r="K727" s="68"/>
      <c r="L727" s="68"/>
      <c r="M727" s="68"/>
      <c r="N727" s="68"/>
      <c r="O727" s="68"/>
      <c r="P727" s="68"/>
      <c r="Q727" s="68"/>
      <c r="R727" s="68"/>
      <c r="S727" s="68"/>
      <c r="T727" s="68"/>
      <c r="U727" s="68"/>
      <c r="V727" s="68"/>
      <c r="W727" s="68"/>
      <c r="X727" s="68"/>
      <c r="Y727" s="68"/>
      <c r="Z727" s="68"/>
      <c r="AA727" s="68"/>
      <c r="AB727" s="68"/>
      <c r="AC727" s="68"/>
      <c r="AD727" s="68"/>
      <c r="AE727" s="68"/>
      <c r="AF727" s="68"/>
      <c r="AG727" s="68"/>
      <c r="AH727" s="70"/>
    </row>
    <row r="728" spans="2:34">
      <c r="B728" s="68"/>
      <c r="C728" s="68"/>
      <c r="D728" s="68"/>
      <c r="E728" s="68"/>
      <c r="F728" s="68"/>
      <c r="G728" s="68"/>
      <c r="H728" s="68"/>
      <c r="I728" s="68"/>
      <c r="J728" s="68"/>
      <c r="K728" s="68"/>
      <c r="L728" s="68"/>
      <c r="M728" s="68"/>
      <c r="N728" s="68"/>
      <c r="O728" s="68"/>
      <c r="P728" s="68"/>
      <c r="Q728" s="68"/>
      <c r="R728" s="68"/>
      <c r="S728" s="68"/>
      <c r="T728" s="68"/>
      <c r="U728" s="68"/>
      <c r="V728" s="68"/>
      <c r="W728" s="68"/>
      <c r="X728" s="68"/>
      <c r="Y728" s="68"/>
      <c r="Z728" s="68"/>
      <c r="AA728" s="68"/>
      <c r="AB728" s="68"/>
      <c r="AC728" s="68"/>
      <c r="AD728" s="68"/>
      <c r="AE728" s="68"/>
      <c r="AF728" s="68"/>
      <c r="AG728" s="68"/>
      <c r="AH728" s="70"/>
    </row>
    <row r="729" spans="2:34">
      <c r="B729" s="68"/>
      <c r="C729" s="68"/>
      <c r="D729" s="68"/>
      <c r="E729" s="68"/>
      <c r="F729" s="68"/>
      <c r="G729" s="68"/>
      <c r="H729" s="68"/>
      <c r="I729" s="68"/>
      <c r="J729" s="68"/>
      <c r="K729" s="68"/>
      <c r="L729" s="68"/>
      <c r="M729" s="68"/>
      <c r="N729" s="68"/>
      <c r="O729" s="68"/>
      <c r="P729" s="68"/>
      <c r="Q729" s="68"/>
      <c r="R729" s="68"/>
      <c r="S729" s="68"/>
      <c r="T729" s="68"/>
      <c r="U729" s="68"/>
      <c r="V729" s="68"/>
      <c r="W729" s="68"/>
      <c r="X729" s="68"/>
      <c r="Y729" s="68"/>
      <c r="Z729" s="68"/>
      <c r="AA729" s="68"/>
      <c r="AB729" s="68"/>
      <c r="AC729" s="68"/>
      <c r="AD729" s="68"/>
      <c r="AE729" s="68"/>
      <c r="AF729" s="68"/>
      <c r="AG729" s="68"/>
      <c r="AH729" s="70"/>
    </row>
    <row r="730" spans="2:34">
      <c r="B730" s="68"/>
      <c r="C730" s="68"/>
      <c r="D730" s="68"/>
      <c r="E730" s="68"/>
      <c r="F730" s="68"/>
      <c r="G730" s="68"/>
      <c r="H730" s="68"/>
      <c r="I730" s="68"/>
      <c r="J730" s="68"/>
      <c r="K730" s="68"/>
      <c r="L730" s="68"/>
      <c r="M730" s="68"/>
      <c r="N730" s="68"/>
      <c r="O730" s="68"/>
      <c r="P730" s="68"/>
      <c r="Q730" s="68"/>
      <c r="R730" s="68"/>
      <c r="S730" s="68"/>
      <c r="T730" s="68"/>
      <c r="U730" s="68"/>
      <c r="V730" s="68"/>
      <c r="W730" s="68"/>
      <c r="X730" s="68"/>
      <c r="Y730" s="68"/>
      <c r="Z730" s="68"/>
      <c r="AA730" s="68"/>
      <c r="AB730" s="68"/>
      <c r="AC730" s="68"/>
      <c r="AD730" s="68"/>
      <c r="AE730" s="68"/>
      <c r="AF730" s="68"/>
      <c r="AG730" s="68"/>
      <c r="AH730" s="70"/>
    </row>
    <row r="731" spans="2:34">
      <c r="B731" s="68"/>
      <c r="C731" s="68"/>
      <c r="D731" s="68"/>
      <c r="E731" s="68"/>
      <c r="F731" s="68"/>
      <c r="G731" s="68"/>
      <c r="H731" s="68"/>
      <c r="I731" s="68"/>
      <c r="J731" s="68"/>
      <c r="K731" s="68"/>
      <c r="L731" s="68"/>
      <c r="M731" s="68"/>
      <c r="N731" s="68"/>
      <c r="O731" s="68"/>
      <c r="P731" s="68"/>
      <c r="Q731" s="68"/>
      <c r="R731" s="68"/>
      <c r="S731" s="68"/>
      <c r="T731" s="68"/>
      <c r="U731" s="68"/>
      <c r="V731" s="68"/>
      <c r="W731" s="68"/>
      <c r="X731" s="68"/>
      <c r="Y731" s="68"/>
      <c r="Z731" s="68"/>
      <c r="AA731" s="68"/>
      <c r="AB731" s="68"/>
      <c r="AC731" s="68"/>
      <c r="AD731" s="68"/>
      <c r="AE731" s="68"/>
      <c r="AF731" s="68"/>
      <c r="AG731" s="68"/>
      <c r="AH731" s="70"/>
    </row>
    <row r="732" spans="2:34">
      <c r="B732" s="68"/>
      <c r="C732" s="68"/>
      <c r="D732" s="68"/>
      <c r="E732" s="68"/>
      <c r="F732" s="68"/>
      <c r="G732" s="68"/>
      <c r="H732" s="68"/>
      <c r="I732" s="68"/>
      <c r="J732" s="68"/>
      <c r="K732" s="68"/>
      <c r="L732" s="68"/>
      <c r="M732" s="68"/>
      <c r="N732" s="68"/>
      <c r="O732" s="68"/>
      <c r="P732" s="68"/>
      <c r="Q732" s="68"/>
      <c r="R732" s="68"/>
      <c r="S732" s="68"/>
      <c r="T732" s="68"/>
      <c r="U732" s="68"/>
      <c r="V732" s="68"/>
      <c r="W732" s="68"/>
      <c r="X732" s="68"/>
      <c r="Y732" s="68"/>
      <c r="Z732" s="68"/>
      <c r="AA732" s="68"/>
      <c r="AB732" s="68"/>
      <c r="AC732" s="68"/>
      <c r="AD732" s="68"/>
      <c r="AE732" s="68"/>
      <c r="AF732" s="68"/>
      <c r="AG732" s="68"/>
      <c r="AH732" s="70"/>
    </row>
    <row r="733" spans="2:34">
      <c r="B733" s="68"/>
      <c r="C733" s="68"/>
      <c r="D733" s="68"/>
      <c r="E733" s="68"/>
      <c r="F733" s="68"/>
      <c r="G733" s="68"/>
      <c r="H733" s="68"/>
      <c r="I733" s="68"/>
      <c r="J733" s="68"/>
      <c r="K733" s="68"/>
      <c r="L733" s="68"/>
      <c r="M733" s="68"/>
      <c r="N733" s="68"/>
      <c r="O733" s="68"/>
      <c r="P733" s="68"/>
      <c r="Q733" s="68"/>
      <c r="R733" s="68"/>
      <c r="S733" s="68"/>
      <c r="T733" s="68"/>
      <c r="U733" s="68"/>
      <c r="V733" s="68"/>
      <c r="W733" s="68"/>
      <c r="X733" s="68"/>
      <c r="Y733" s="68"/>
      <c r="Z733" s="68"/>
      <c r="AA733" s="68"/>
      <c r="AB733" s="68"/>
      <c r="AC733" s="68"/>
      <c r="AD733" s="68"/>
      <c r="AE733" s="68"/>
      <c r="AF733" s="68"/>
      <c r="AG733" s="68"/>
      <c r="AH733" s="70"/>
    </row>
    <row r="734" spans="2:34">
      <c r="B734" s="68"/>
      <c r="C734" s="68"/>
      <c r="D734" s="68"/>
      <c r="E734" s="68"/>
      <c r="F734" s="68"/>
      <c r="G734" s="68"/>
      <c r="H734" s="68"/>
      <c r="I734" s="68"/>
      <c r="J734" s="68"/>
      <c r="K734" s="68"/>
      <c r="L734" s="68"/>
      <c r="M734" s="68"/>
      <c r="N734" s="68"/>
      <c r="O734" s="68"/>
      <c r="P734" s="68"/>
      <c r="Q734" s="68"/>
      <c r="R734" s="68"/>
      <c r="S734" s="68"/>
      <c r="T734" s="68"/>
      <c r="U734" s="68"/>
      <c r="V734" s="68"/>
      <c r="W734" s="68"/>
      <c r="X734" s="68"/>
      <c r="Y734" s="68"/>
      <c r="Z734" s="68"/>
      <c r="AA734" s="68"/>
      <c r="AB734" s="68"/>
      <c r="AC734" s="68"/>
      <c r="AD734" s="68"/>
      <c r="AE734" s="68"/>
      <c r="AF734" s="68"/>
      <c r="AG734" s="68"/>
      <c r="AH734" s="70"/>
    </row>
    <row r="735" spans="2:34">
      <c r="B735" s="68"/>
      <c r="C735" s="68"/>
      <c r="D735" s="68"/>
      <c r="E735" s="68"/>
      <c r="F735" s="68"/>
      <c r="G735" s="68"/>
      <c r="H735" s="68"/>
      <c r="I735" s="68"/>
      <c r="J735" s="68"/>
      <c r="K735" s="68"/>
      <c r="L735" s="68"/>
      <c r="M735" s="68"/>
      <c r="N735" s="68"/>
      <c r="O735" s="68"/>
      <c r="P735" s="68"/>
      <c r="Q735" s="68"/>
      <c r="R735" s="68"/>
      <c r="S735" s="68"/>
      <c r="T735" s="68"/>
      <c r="U735" s="68"/>
      <c r="V735" s="68"/>
      <c r="W735" s="68"/>
      <c r="X735" s="68"/>
      <c r="Y735" s="68"/>
      <c r="Z735" s="68"/>
      <c r="AA735" s="68"/>
      <c r="AB735" s="68"/>
      <c r="AC735" s="68"/>
      <c r="AD735" s="68"/>
      <c r="AE735" s="68"/>
      <c r="AF735" s="68"/>
      <c r="AG735" s="68"/>
      <c r="AH735" s="70"/>
    </row>
    <row r="736" spans="2:34">
      <c r="B736" s="68"/>
      <c r="C736" s="68"/>
      <c r="D736" s="68"/>
      <c r="E736" s="68"/>
      <c r="F736" s="68"/>
      <c r="G736" s="68"/>
      <c r="H736" s="68"/>
      <c r="I736" s="68"/>
      <c r="J736" s="68"/>
      <c r="K736" s="68"/>
      <c r="L736" s="68"/>
      <c r="M736" s="68"/>
      <c r="N736" s="68"/>
      <c r="O736" s="68"/>
      <c r="P736" s="68"/>
      <c r="Q736" s="68"/>
      <c r="R736" s="68"/>
      <c r="S736" s="68"/>
      <c r="T736" s="68"/>
      <c r="U736" s="68"/>
      <c r="V736" s="68"/>
      <c r="W736" s="68"/>
      <c r="X736" s="68"/>
      <c r="Y736" s="68"/>
      <c r="Z736" s="68"/>
      <c r="AA736" s="68"/>
      <c r="AB736" s="68"/>
      <c r="AC736" s="68"/>
      <c r="AD736" s="68"/>
      <c r="AE736" s="68"/>
      <c r="AF736" s="68"/>
      <c r="AG736" s="68"/>
      <c r="AH736" s="70"/>
    </row>
    <row r="737" spans="2:34">
      <c r="B737" s="68"/>
      <c r="C737" s="68"/>
      <c r="D737" s="68"/>
      <c r="E737" s="68"/>
      <c r="F737" s="68"/>
      <c r="G737" s="68"/>
      <c r="H737" s="68"/>
      <c r="I737" s="68"/>
      <c r="J737" s="68"/>
      <c r="K737" s="68"/>
      <c r="L737" s="68"/>
      <c r="M737" s="68"/>
      <c r="N737" s="68"/>
      <c r="O737" s="68"/>
      <c r="P737" s="68"/>
      <c r="Q737" s="68"/>
      <c r="R737" s="68"/>
      <c r="S737" s="68"/>
      <c r="T737" s="68"/>
      <c r="U737" s="68"/>
      <c r="V737" s="68"/>
      <c r="W737" s="68"/>
      <c r="X737" s="68"/>
      <c r="Y737" s="68"/>
      <c r="Z737" s="68"/>
      <c r="AA737" s="68"/>
      <c r="AB737" s="68"/>
      <c r="AC737" s="68"/>
      <c r="AD737" s="68"/>
      <c r="AE737" s="68"/>
      <c r="AF737" s="68"/>
      <c r="AG737" s="68"/>
      <c r="AH737" s="70"/>
    </row>
    <row r="738" spans="2:34">
      <c r="B738" s="68"/>
      <c r="C738" s="68"/>
      <c r="D738" s="68"/>
      <c r="E738" s="68"/>
      <c r="F738" s="68"/>
      <c r="G738" s="68"/>
      <c r="H738" s="68"/>
      <c r="I738" s="68"/>
      <c r="J738" s="68"/>
      <c r="K738" s="68"/>
      <c r="L738" s="68"/>
      <c r="M738" s="68"/>
      <c r="N738" s="68"/>
      <c r="O738" s="68"/>
      <c r="P738" s="68"/>
      <c r="Q738" s="68"/>
      <c r="R738" s="68"/>
      <c r="S738" s="68"/>
      <c r="T738" s="68"/>
      <c r="U738" s="68"/>
      <c r="V738" s="68"/>
      <c r="W738" s="68"/>
      <c r="X738" s="68"/>
      <c r="Y738" s="68"/>
      <c r="Z738" s="68"/>
      <c r="AA738" s="68"/>
      <c r="AB738" s="68"/>
      <c r="AC738" s="68"/>
      <c r="AD738" s="68"/>
      <c r="AE738" s="68"/>
      <c r="AF738" s="68"/>
      <c r="AG738" s="68"/>
      <c r="AH738" s="70"/>
    </row>
    <row r="739" spans="2:34">
      <c r="B739" s="68"/>
      <c r="C739" s="68"/>
      <c r="D739" s="68"/>
      <c r="E739" s="68"/>
      <c r="F739" s="68"/>
      <c r="G739" s="68"/>
      <c r="H739" s="68"/>
      <c r="I739" s="68"/>
      <c r="J739" s="68"/>
      <c r="K739" s="68"/>
      <c r="L739" s="68"/>
      <c r="M739" s="68"/>
      <c r="N739" s="68"/>
      <c r="O739" s="68"/>
      <c r="P739" s="68"/>
      <c r="Q739" s="68"/>
      <c r="R739" s="68"/>
      <c r="S739" s="68"/>
      <c r="T739" s="68"/>
      <c r="U739" s="68"/>
      <c r="V739" s="68"/>
      <c r="W739" s="68"/>
      <c r="X739" s="68"/>
      <c r="Y739" s="68"/>
      <c r="Z739" s="68"/>
      <c r="AA739" s="68"/>
      <c r="AB739" s="68"/>
      <c r="AC739" s="68"/>
      <c r="AD739" s="68"/>
      <c r="AE739" s="68"/>
      <c r="AF739" s="68"/>
      <c r="AG739" s="68"/>
      <c r="AH739" s="70"/>
    </row>
    <row r="740" spans="2:34">
      <c r="B740" s="68"/>
      <c r="C740" s="68"/>
      <c r="D740" s="68"/>
      <c r="E740" s="68"/>
      <c r="F740" s="68"/>
      <c r="G740" s="68"/>
      <c r="H740" s="68"/>
      <c r="I740" s="68"/>
      <c r="J740" s="68"/>
      <c r="K740" s="68"/>
      <c r="L740" s="68"/>
      <c r="M740" s="68"/>
      <c r="N740" s="68"/>
      <c r="O740" s="68"/>
      <c r="P740" s="68"/>
      <c r="Q740" s="68"/>
      <c r="R740" s="68"/>
      <c r="S740" s="68"/>
      <c r="T740" s="68"/>
      <c r="U740" s="68"/>
      <c r="V740" s="68"/>
      <c r="W740" s="68"/>
      <c r="X740" s="68"/>
      <c r="Y740" s="68"/>
      <c r="Z740" s="68"/>
      <c r="AA740" s="68"/>
      <c r="AB740" s="68"/>
      <c r="AC740" s="68"/>
      <c r="AD740" s="68"/>
      <c r="AE740" s="68"/>
      <c r="AF740" s="68"/>
      <c r="AG740" s="68"/>
      <c r="AH740" s="70"/>
    </row>
    <row r="741" spans="2:34">
      <c r="B741" s="68"/>
      <c r="C741" s="68"/>
      <c r="D741" s="68"/>
      <c r="E741" s="68"/>
      <c r="F741" s="68"/>
      <c r="G741" s="68"/>
      <c r="H741" s="68"/>
      <c r="I741" s="68"/>
      <c r="J741" s="68"/>
      <c r="K741" s="68"/>
      <c r="L741" s="68"/>
      <c r="M741" s="68"/>
      <c r="N741" s="68"/>
      <c r="O741" s="68"/>
      <c r="P741" s="68"/>
      <c r="Q741" s="68"/>
      <c r="R741" s="68"/>
      <c r="S741" s="68"/>
      <c r="T741" s="68"/>
      <c r="U741" s="68"/>
      <c r="V741" s="68"/>
      <c r="W741" s="68"/>
      <c r="X741" s="68"/>
      <c r="Y741" s="68"/>
      <c r="Z741" s="68"/>
      <c r="AA741" s="68"/>
      <c r="AB741" s="68"/>
      <c r="AC741" s="68"/>
      <c r="AD741" s="68"/>
      <c r="AE741" s="68"/>
      <c r="AF741" s="68"/>
      <c r="AG741" s="68"/>
      <c r="AH741" s="70"/>
    </row>
    <row r="742" spans="2:34">
      <c r="B742" s="68"/>
      <c r="C742" s="68"/>
      <c r="D742" s="68"/>
      <c r="E742" s="68"/>
      <c r="F742" s="68"/>
      <c r="G742" s="68"/>
      <c r="H742" s="68"/>
      <c r="I742" s="68"/>
      <c r="J742" s="68"/>
      <c r="K742" s="68"/>
      <c r="L742" s="68"/>
      <c r="M742" s="68"/>
      <c r="N742" s="68"/>
      <c r="O742" s="68"/>
      <c r="P742" s="68"/>
      <c r="Q742" s="68"/>
      <c r="R742" s="68"/>
      <c r="S742" s="68"/>
      <c r="T742" s="68"/>
      <c r="U742" s="68"/>
      <c r="V742" s="68"/>
      <c r="W742" s="68"/>
      <c r="X742" s="68"/>
      <c r="Y742" s="68"/>
      <c r="Z742" s="68"/>
      <c r="AA742" s="68"/>
      <c r="AB742" s="68"/>
      <c r="AC742" s="68"/>
      <c r="AD742" s="68"/>
      <c r="AE742" s="68"/>
      <c r="AF742" s="68"/>
      <c r="AG742" s="68"/>
      <c r="AH742" s="70"/>
    </row>
    <row r="743" spans="2:34">
      <c r="B743" s="68"/>
      <c r="C743" s="68"/>
      <c r="D743" s="68"/>
      <c r="E743" s="68"/>
      <c r="F743" s="68"/>
      <c r="G743" s="68"/>
      <c r="H743" s="68"/>
      <c r="I743" s="68"/>
      <c r="J743" s="68"/>
      <c r="K743" s="68"/>
      <c r="L743" s="68"/>
      <c r="M743" s="68"/>
      <c r="N743" s="68"/>
      <c r="O743" s="68"/>
      <c r="P743" s="68"/>
      <c r="Q743" s="68"/>
      <c r="R743" s="68"/>
      <c r="S743" s="68"/>
      <c r="T743" s="68"/>
      <c r="U743" s="68"/>
      <c r="V743" s="68"/>
      <c r="W743" s="68"/>
      <c r="X743" s="68"/>
      <c r="Y743" s="68"/>
      <c r="Z743" s="68"/>
      <c r="AA743" s="68"/>
      <c r="AB743" s="68"/>
      <c r="AC743" s="68"/>
      <c r="AD743" s="68"/>
      <c r="AE743" s="68"/>
      <c r="AF743" s="68"/>
      <c r="AG743" s="68"/>
      <c r="AH743" s="70"/>
    </row>
    <row r="744" spans="2:34">
      <c r="B744" s="68"/>
      <c r="C744" s="68"/>
      <c r="D744" s="68"/>
      <c r="E744" s="68"/>
      <c r="F744" s="68"/>
      <c r="G744" s="68"/>
      <c r="H744" s="68"/>
      <c r="I744" s="68"/>
      <c r="J744" s="68"/>
      <c r="K744" s="68"/>
      <c r="L744" s="68"/>
      <c r="M744" s="68"/>
      <c r="N744" s="68"/>
      <c r="O744" s="68"/>
      <c r="P744" s="68"/>
      <c r="Q744" s="68"/>
      <c r="R744" s="68"/>
      <c r="S744" s="68"/>
      <c r="T744" s="68"/>
      <c r="U744" s="68"/>
      <c r="V744" s="68"/>
      <c r="W744" s="68"/>
      <c r="X744" s="68"/>
      <c r="Y744" s="68"/>
      <c r="Z744" s="68"/>
      <c r="AA744" s="68"/>
      <c r="AB744" s="68"/>
      <c r="AC744" s="68"/>
      <c r="AD744" s="68"/>
      <c r="AE744" s="68"/>
      <c r="AF744" s="68"/>
      <c r="AG744" s="68"/>
      <c r="AH744" s="70"/>
    </row>
    <row r="745" spans="2:34">
      <c r="B745" s="68"/>
      <c r="C745" s="68"/>
      <c r="D745" s="68"/>
      <c r="E745" s="68"/>
      <c r="F745" s="68"/>
      <c r="G745" s="68"/>
      <c r="H745" s="68"/>
      <c r="I745" s="68"/>
      <c r="J745" s="68"/>
      <c r="K745" s="68"/>
      <c r="L745" s="68"/>
      <c r="M745" s="68"/>
      <c r="N745" s="68"/>
      <c r="O745" s="68"/>
      <c r="P745" s="68"/>
      <c r="Q745" s="68"/>
      <c r="R745" s="68"/>
      <c r="S745" s="68"/>
      <c r="T745" s="68"/>
      <c r="U745" s="68"/>
      <c r="V745" s="68"/>
      <c r="W745" s="68"/>
      <c r="X745" s="68"/>
      <c r="Y745" s="68"/>
      <c r="Z745" s="68"/>
      <c r="AA745" s="68"/>
      <c r="AB745" s="68"/>
      <c r="AC745" s="68"/>
      <c r="AD745" s="68"/>
      <c r="AE745" s="68"/>
      <c r="AF745" s="68"/>
      <c r="AG745" s="68"/>
      <c r="AH745" s="70"/>
    </row>
    <row r="746" spans="2:34">
      <c r="B746" s="68"/>
      <c r="C746" s="68"/>
      <c r="D746" s="68"/>
      <c r="E746" s="68"/>
      <c r="F746" s="68"/>
      <c r="G746" s="68"/>
      <c r="H746" s="68"/>
      <c r="I746" s="68"/>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70"/>
    </row>
    <row r="747" spans="2:34">
      <c r="B747" s="68"/>
      <c r="C747" s="68"/>
      <c r="D747" s="68"/>
      <c r="E747" s="68"/>
      <c r="F747" s="68"/>
      <c r="G747" s="68"/>
      <c r="H747" s="68"/>
      <c r="I747" s="68"/>
      <c r="J747" s="68"/>
      <c r="K747" s="68"/>
      <c r="L747" s="68"/>
      <c r="M747" s="68"/>
      <c r="N747" s="68"/>
      <c r="O747" s="68"/>
      <c r="P747" s="68"/>
      <c r="Q747" s="68"/>
      <c r="R747" s="68"/>
      <c r="S747" s="68"/>
      <c r="T747" s="68"/>
      <c r="U747" s="68"/>
      <c r="V747" s="68"/>
      <c r="W747" s="68"/>
      <c r="X747" s="68"/>
      <c r="Y747" s="68"/>
      <c r="Z747" s="68"/>
      <c r="AA747" s="68"/>
      <c r="AB747" s="68"/>
      <c r="AC747" s="68"/>
      <c r="AD747" s="68"/>
      <c r="AE747" s="68"/>
      <c r="AF747" s="68"/>
      <c r="AG747" s="68"/>
      <c r="AH747" s="70"/>
    </row>
    <row r="748" spans="2:34">
      <c r="B748" s="68"/>
      <c r="C748" s="68"/>
      <c r="D748" s="68"/>
      <c r="E748" s="68"/>
      <c r="F748" s="68"/>
      <c r="G748" s="68"/>
      <c r="H748" s="68"/>
      <c r="I748" s="68"/>
      <c r="J748" s="68"/>
      <c r="K748" s="68"/>
      <c r="L748" s="68"/>
      <c r="M748" s="68"/>
      <c r="N748" s="68"/>
      <c r="O748" s="68"/>
      <c r="P748" s="68"/>
      <c r="Q748" s="68"/>
      <c r="R748" s="68"/>
      <c r="S748" s="68"/>
      <c r="T748" s="68"/>
      <c r="U748" s="68"/>
      <c r="V748" s="68"/>
      <c r="W748" s="68"/>
      <c r="X748" s="68"/>
      <c r="Y748" s="68"/>
      <c r="Z748" s="68"/>
      <c r="AA748" s="68"/>
      <c r="AB748" s="68"/>
      <c r="AC748" s="68"/>
      <c r="AD748" s="68"/>
      <c r="AE748" s="68"/>
      <c r="AF748" s="68"/>
      <c r="AG748" s="68"/>
      <c r="AH748" s="70"/>
    </row>
    <row r="749" spans="2:34">
      <c r="B749" s="68"/>
      <c r="C749" s="68"/>
      <c r="D749" s="68"/>
      <c r="E749" s="68"/>
      <c r="F749" s="68"/>
      <c r="G749" s="68"/>
      <c r="H749" s="68"/>
      <c r="I749" s="68"/>
      <c r="J749" s="68"/>
      <c r="K749" s="68"/>
      <c r="L749" s="68"/>
      <c r="M749" s="68"/>
      <c r="N749" s="68"/>
      <c r="O749" s="68"/>
      <c r="P749" s="68"/>
      <c r="Q749" s="68"/>
      <c r="R749" s="68"/>
      <c r="S749" s="68"/>
      <c r="T749" s="68"/>
      <c r="U749" s="68"/>
      <c r="V749" s="68"/>
      <c r="W749" s="68"/>
      <c r="X749" s="68"/>
      <c r="Y749" s="68"/>
      <c r="Z749" s="68"/>
      <c r="AA749" s="68"/>
      <c r="AB749" s="68"/>
      <c r="AC749" s="68"/>
      <c r="AD749" s="68"/>
      <c r="AE749" s="68"/>
      <c r="AF749" s="68"/>
      <c r="AG749" s="68"/>
      <c r="AH749" s="70"/>
    </row>
    <row r="750" spans="2:34">
      <c r="B750" s="68"/>
      <c r="C750" s="68"/>
      <c r="D750" s="68"/>
      <c r="E750" s="68"/>
      <c r="F750" s="68"/>
      <c r="G750" s="68"/>
      <c r="H750" s="68"/>
      <c r="I750" s="68"/>
      <c r="J750" s="68"/>
      <c r="K750" s="68"/>
      <c r="L750" s="68"/>
      <c r="M750" s="68"/>
      <c r="N750" s="68"/>
      <c r="O750" s="68"/>
      <c r="P750" s="68"/>
      <c r="Q750" s="68"/>
      <c r="R750" s="68"/>
      <c r="S750" s="68"/>
      <c r="T750" s="68"/>
      <c r="U750" s="68"/>
      <c r="V750" s="68"/>
      <c r="W750" s="68"/>
      <c r="X750" s="68"/>
      <c r="Y750" s="68"/>
      <c r="Z750" s="68"/>
      <c r="AA750" s="68"/>
      <c r="AB750" s="68"/>
      <c r="AC750" s="68"/>
      <c r="AD750" s="68"/>
      <c r="AE750" s="68"/>
      <c r="AF750" s="68"/>
      <c r="AG750" s="68"/>
      <c r="AH750" s="70"/>
    </row>
    <row r="751" spans="2:34">
      <c r="B751" s="68"/>
      <c r="C751" s="68"/>
      <c r="D751" s="68"/>
      <c r="E751" s="68"/>
      <c r="F751" s="68"/>
      <c r="G751" s="68"/>
      <c r="H751" s="68"/>
      <c r="I751" s="68"/>
      <c r="J751" s="68"/>
      <c r="K751" s="68"/>
      <c r="L751" s="68"/>
      <c r="M751" s="68"/>
      <c r="N751" s="68"/>
      <c r="O751" s="68"/>
      <c r="P751" s="68"/>
      <c r="Q751" s="68"/>
      <c r="R751" s="68"/>
      <c r="S751" s="68"/>
      <c r="T751" s="68"/>
      <c r="U751" s="68"/>
      <c r="V751" s="68"/>
      <c r="W751" s="68"/>
      <c r="X751" s="68"/>
      <c r="Y751" s="68"/>
      <c r="Z751" s="68"/>
      <c r="AA751" s="68"/>
      <c r="AB751" s="68"/>
      <c r="AC751" s="68"/>
      <c r="AD751" s="68"/>
      <c r="AE751" s="68"/>
      <c r="AF751" s="68"/>
      <c r="AG751" s="68"/>
      <c r="AH751" s="70"/>
    </row>
    <row r="752" spans="2:34">
      <c r="B752" s="68"/>
      <c r="C752" s="68"/>
      <c r="D752" s="68"/>
      <c r="E752" s="68"/>
      <c r="F752" s="68"/>
      <c r="G752" s="68"/>
      <c r="H752" s="68"/>
      <c r="I752" s="68"/>
      <c r="J752" s="68"/>
      <c r="K752" s="68"/>
      <c r="L752" s="68"/>
      <c r="M752" s="68"/>
      <c r="N752" s="68"/>
      <c r="O752" s="68"/>
      <c r="P752" s="68"/>
      <c r="Q752" s="68"/>
      <c r="R752" s="68"/>
      <c r="S752" s="68"/>
      <c r="T752" s="68"/>
      <c r="U752" s="68"/>
      <c r="V752" s="68"/>
      <c r="W752" s="68"/>
      <c r="X752" s="68"/>
      <c r="Y752" s="68"/>
      <c r="Z752" s="68"/>
      <c r="AA752" s="68"/>
      <c r="AB752" s="68"/>
      <c r="AC752" s="68"/>
      <c r="AD752" s="68"/>
      <c r="AE752" s="68"/>
      <c r="AF752" s="68"/>
      <c r="AG752" s="68"/>
      <c r="AH752" s="70"/>
    </row>
    <row r="753" spans="2:34">
      <c r="B753" s="68"/>
      <c r="C753" s="68"/>
      <c r="D753" s="68"/>
      <c r="E753" s="68"/>
      <c r="F753" s="68"/>
      <c r="G753" s="68"/>
      <c r="H753" s="68"/>
      <c r="I753" s="68"/>
      <c r="J753" s="68"/>
      <c r="K753" s="68"/>
      <c r="L753" s="68"/>
      <c r="M753" s="68"/>
      <c r="N753" s="68"/>
      <c r="O753" s="68"/>
      <c r="P753" s="68"/>
      <c r="Q753" s="68"/>
      <c r="R753" s="68"/>
      <c r="S753" s="68"/>
      <c r="T753" s="68"/>
      <c r="U753" s="68"/>
      <c r="V753" s="68"/>
      <c r="W753" s="68"/>
      <c r="X753" s="68"/>
      <c r="Y753" s="68"/>
      <c r="Z753" s="68"/>
      <c r="AA753" s="68"/>
      <c r="AB753" s="68"/>
      <c r="AC753" s="68"/>
      <c r="AD753" s="68"/>
      <c r="AE753" s="68"/>
      <c r="AF753" s="68"/>
      <c r="AG753" s="68"/>
      <c r="AH753" s="70"/>
    </row>
    <row r="754" spans="2:34">
      <c r="B754" s="68"/>
      <c r="C754" s="68"/>
      <c r="D754" s="68"/>
      <c r="E754" s="68"/>
      <c r="F754" s="68"/>
      <c r="G754" s="68"/>
      <c r="H754" s="68"/>
      <c r="I754" s="68"/>
      <c r="J754" s="68"/>
      <c r="K754" s="68"/>
      <c r="L754" s="68"/>
      <c r="M754" s="68"/>
      <c r="N754" s="68"/>
      <c r="O754" s="68"/>
      <c r="P754" s="68"/>
      <c r="Q754" s="68"/>
      <c r="R754" s="68"/>
      <c r="S754" s="68"/>
      <c r="T754" s="68"/>
      <c r="U754" s="68"/>
      <c r="V754" s="68"/>
      <c r="W754" s="68"/>
      <c r="X754" s="68"/>
      <c r="Y754" s="68"/>
      <c r="Z754" s="68"/>
      <c r="AA754" s="68"/>
      <c r="AB754" s="68"/>
      <c r="AC754" s="68"/>
      <c r="AD754" s="68"/>
      <c r="AE754" s="68"/>
      <c r="AF754" s="68"/>
      <c r="AG754" s="68"/>
      <c r="AH754" s="70"/>
    </row>
    <row r="755" spans="2:34">
      <c r="B755" s="68"/>
      <c r="C755" s="68"/>
      <c r="D755" s="68"/>
      <c r="E755" s="68"/>
      <c r="F755" s="68"/>
      <c r="G755" s="68"/>
      <c r="H755" s="68"/>
      <c r="I755" s="68"/>
      <c r="J755" s="68"/>
      <c r="K755" s="68"/>
      <c r="L755" s="68"/>
      <c r="M755" s="68"/>
      <c r="N755" s="68"/>
      <c r="O755" s="68"/>
      <c r="P755" s="68"/>
      <c r="Q755" s="68"/>
      <c r="R755" s="68"/>
      <c r="S755" s="68"/>
      <c r="T755" s="68"/>
      <c r="U755" s="68"/>
      <c r="V755" s="68"/>
      <c r="W755" s="68"/>
      <c r="X755" s="68"/>
      <c r="Y755" s="68"/>
      <c r="Z755" s="68"/>
      <c r="AA755" s="68"/>
      <c r="AB755" s="68"/>
      <c r="AC755" s="68"/>
      <c r="AD755" s="68"/>
      <c r="AE755" s="68"/>
      <c r="AF755" s="68"/>
      <c r="AG755" s="68"/>
      <c r="AH755" s="70"/>
    </row>
    <row r="756" spans="2:34">
      <c r="B756" s="68"/>
      <c r="C756" s="68"/>
      <c r="D756" s="68"/>
      <c r="E756" s="68"/>
      <c r="F756" s="68"/>
      <c r="G756" s="68"/>
      <c r="H756" s="68"/>
      <c r="I756" s="68"/>
      <c r="J756" s="68"/>
      <c r="K756" s="68"/>
      <c r="L756" s="68"/>
      <c r="M756" s="68"/>
      <c r="N756" s="68"/>
      <c r="O756" s="68"/>
      <c r="P756" s="68"/>
      <c r="Q756" s="68"/>
      <c r="R756" s="68"/>
      <c r="S756" s="68"/>
      <c r="T756" s="68"/>
      <c r="U756" s="68"/>
      <c r="V756" s="68"/>
      <c r="W756" s="68"/>
      <c r="X756" s="68"/>
      <c r="Y756" s="68"/>
      <c r="Z756" s="68"/>
      <c r="AA756" s="68"/>
      <c r="AB756" s="68"/>
      <c r="AC756" s="68"/>
      <c r="AD756" s="68"/>
      <c r="AE756" s="68"/>
      <c r="AF756" s="68"/>
      <c r="AG756" s="68"/>
      <c r="AH756" s="70"/>
    </row>
    <row r="757" spans="2:34">
      <c r="B757" s="68"/>
      <c r="C757" s="68"/>
      <c r="D757" s="68"/>
      <c r="E757" s="68"/>
      <c r="F757" s="68"/>
      <c r="G757" s="68"/>
      <c r="H757" s="68"/>
      <c r="I757" s="68"/>
      <c r="J757" s="68"/>
      <c r="K757" s="68"/>
      <c r="L757" s="68"/>
      <c r="M757" s="68"/>
      <c r="N757" s="68"/>
      <c r="O757" s="68"/>
      <c r="P757" s="68"/>
      <c r="Q757" s="68"/>
      <c r="R757" s="68"/>
      <c r="S757" s="68"/>
      <c r="T757" s="68"/>
      <c r="U757" s="68"/>
      <c r="V757" s="68"/>
      <c r="W757" s="68"/>
      <c r="X757" s="68"/>
      <c r="Y757" s="68"/>
      <c r="Z757" s="68"/>
      <c r="AA757" s="68"/>
      <c r="AB757" s="68"/>
      <c r="AC757" s="68"/>
      <c r="AD757" s="68"/>
      <c r="AE757" s="68"/>
      <c r="AF757" s="68"/>
      <c r="AG757" s="68"/>
      <c r="AH757" s="70"/>
    </row>
    <row r="758" spans="2:34">
      <c r="B758" s="68"/>
      <c r="C758" s="68"/>
      <c r="D758" s="68"/>
      <c r="E758" s="68"/>
      <c r="F758" s="68"/>
      <c r="G758" s="68"/>
      <c r="H758" s="68"/>
      <c r="I758" s="68"/>
      <c r="J758" s="68"/>
      <c r="K758" s="68"/>
      <c r="L758" s="68"/>
      <c r="M758" s="68"/>
      <c r="N758" s="68"/>
      <c r="O758" s="68"/>
      <c r="P758" s="68"/>
      <c r="Q758" s="68"/>
      <c r="R758" s="68"/>
      <c r="S758" s="68"/>
      <c r="T758" s="68"/>
      <c r="U758" s="68"/>
      <c r="V758" s="68"/>
      <c r="W758" s="68"/>
      <c r="X758" s="68"/>
      <c r="Y758" s="68"/>
      <c r="Z758" s="68"/>
      <c r="AA758" s="68"/>
      <c r="AB758" s="68"/>
      <c r="AC758" s="68"/>
      <c r="AD758" s="68"/>
      <c r="AE758" s="68"/>
      <c r="AF758" s="68"/>
      <c r="AG758" s="68"/>
      <c r="AH758" s="70"/>
    </row>
    <row r="759" spans="2:34">
      <c r="B759" s="68"/>
      <c r="C759" s="68"/>
      <c r="D759" s="68"/>
      <c r="E759" s="68"/>
      <c r="F759" s="68"/>
      <c r="G759" s="68"/>
      <c r="H759" s="68"/>
      <c r="I759" s="68"/>
      <c r="J759" s="68"/>
      <c r="K759" s="68"/>
      <c r="L759" s="68"/>
      <c r="M759" s="68"/>
      <c r="N759" s="68"/>
      <c r="O759" s="68"/>
      <c r="P759" s="68"/>
      <c r="Q759" s="68"/>
      <c r="R759" s="68"/>
      <c r="S759" s="68"/>
      <c r="T759" s="68"/>
      <c r="U759" s="68"/>
      <c r="V759" s="68"/>
      <c r="W759" s="68"/>
      <c r="X759" s="68"/>
      <c r="Y759" s="68"/>
      <c r="Z759" s="68"/>
      <c r="AA759" s="68"/>
      <c r="AB759" s="68"/>
      <c r="AC759" s="68"/>
      <c r="AD759" s="68"/>
      <c r="AE759" s="68"/>
      <c r="AF759" s="68"/>
      <c r="AG759" s="68"/>
      <c r="AH759" s="70"/>
    </row>
    <row r="760" spans="2:34">
      <c r="B760" s="68"/>
      <c r="C760" s="68"/>
      <c r="D760" s="68"/>
      <c r="E760" s="68"/>
      <c r="F760" s="68"/>
      <c r="G760" s="68"/>
      <c r="H760" s="68"/>
      <c r="I760" s="68"/>
      <c r="J760" s="68"/>
      <c r="K760" s="68"/>
      <c r="L760" s="68"/>
      <c r="M760" s="68"/>
      <c r="N760" s="68"/>
      <c r="O760" s="68"/>
      <c r="P760" s="68"/>
      <c r="Q760" s="68"/>
      <c r="R760" s="68"/>
      <c r="S760" s="68"/>
      <c r="T760" s="68"/>
      <c r="U760" s="68"/>
      <c r="V760" s="68"/>
      <c r="W760" s="68"/>
      <c r="X760" s="68"/>
      <c r="Y760" s="68"/>
      <c r="Z760" s="68"/>
      <c r="AA760" s="68"/>
      <c r="AB760" s="68"/>
      <c r="AC760" s="68"/>
      <c r="AD760" s="68"/>
      <c r="AE760" s="68"/>
      <c r="AF760" s="68"/>
      <c r="AG760" s="68"/>
      <c r="AH760" s="70"/>
    </row>
    <row r="761" spans="2:34">
      <c r="B761" s="68"/>
      <c r="C761" s="68"/>
      <c r="D761" s="68"/>
      <c r="E761" s="68"/>
      <c r="F761" s="68"/>
      <c r="G761" s="68"/>
      <c r="H761" s="68"/>
      <c r="I761" s="68"/>
      <c r="J761" s="68"/>
      <c r="K761" s="68"/>
      <c r="L761" s="68"/>
      <c r="M761" s="68"/>
      <c r="N761" s="68"/>
      <c r="O761" s="68"/>
      <c r="P761" s="68"/>
      <c r="Q761" s="68"/>
      <c r="R761" s="68"/>
      <c r="S761" s="68"/>
      <c r="T761" s="68"/>
      <c r="U761" s="68"/>
      <c r="V761" s="68"/>
      <c r="W761" s="68"/>
      <c r="X761" s="68"/>
      <c r="Y761" s="68"/>
      <c r="Z761" s="68"/>
      <c r="AA761" s="68"/>
      <c r="AB761" s="68"/>
      <c r="AC761" s="68"/>
      <c r="AD761" s="68"/>
      <c r="AE761" s="68"/>
      <c r="AF761" s="68"/>
      <c r="AG761" s="68"/>
      <c r="AH761" s="70"/>
    </row>
    <row r="762" spans="2:34">
      <c r="B762" s="68"/>
      <c r="C762" s="68"/>
      <c r="D762" s="68"/>
      <c r="E762" s="68"/>
      <c r="F762" s="68"/>
      <c r="G762" s="68"/>
      <c r="H762" s="68"/>
      <c r="I762" s="68"/>
      <c r="J762" s="68"/>
      <c r="K762" s="68"/>
      <c r="L762" s="68"/>
      <c r="M762" s="68"/>
      <c r="N762" s="68"/>
      <c r="O762" s="68"/>
      <c r="P762" s="68"/>
      <c r="Q762" s="68"/>
      <c r="R762" s="68"/>
      <c r="S762" s="68"/>
      <c r="T762" s="68"/>
      <c r="U762" s="68"/>
      <c r="V762" s="68"/>
      <c r="W762" s="68"/>
      <c r="X762" s="68"/>
      <c r="Y762" s="68"/>
      <c r="Z762" s="68"/>
      <c r="AA762" s="68"/>
      <c r="AB762" s="68"/>
      <c r="AC762" s="68"/>
      <c r="AD762" s="68"/>
      <c r="AE762" s="68"/>
      <c r="AF762" s="68"/>
      <c r="AG762" s="68"/>
      <c r="AH762" s="70"/>
    </row>
    <row r="763" spans="2:34">
      <c r="B763" s="68"/>
      <c r="C763" s="68"/>
      <c r="D763" s="68"/>
      <c r="E763" s="68"/>
      <c r="F763" s="68"/>
      <c r="G763" s="68"/>
      <c r="H763" s="68"/>
      <c r="I763" s="68"/>
      <c r="J763" s="68"/>
      <c r="K763" s="68"/>
      <c r="L763" s="68"/>
      <c r="M763" s="68"/>
      <c r="N763" s="68"/>
      <c r="O763" s="68"/>
      <c r="P763" s="68"/>
      <c r="Q763" s="68"/>
      <c r="R763" s="68"/>
      <c r="S763" s="68"/>
      <c r="T763" s="68"/>
      <c r="U763" s="68"/>
      <c r="V763" s="68"/>
      <c r="W763" s="68"/>
      <c r="X763" s="68"/>
      <c r="Y763" s="68"/>
      <c r="Z763" s="68"/>
      <c r="AA763" s="68"/>
      <c r="AB763" s="68"/>
      <c r="AC763" s="68"/>
      <c r="AD763" s="68"/>
      <c r="AE763" s="68"/>
      <c r="AF763" s="68"/>
      <c r="AG763" s="68"/>
      <c r="AH763" s="70"/>
    </row>
    <row r="764" spans="2:34">
      <c r="B764" s="68"/>
      <c r="C764" s="68"/>
      <c r="D764" s="68"/>
      <c r="E764" s="68"/>
      <c r="F764" s="68"/>
      <c r="G764" s="68"/>
      <c r="H764" s="68"/>
      <c r="I764" s="68"/>
      <c r="J764" s="68"/>
      <c r="K764" s="68"/>
      <c r="L764" s="68"/>
      <c r="M764" s="68"/>
      <c r="N764" s="68"/>
      <c r="O764" s="68"/>
      <c r="P764" s="68"/>
      <c r="Q764" s="68"/>
      <c r="R764" s="68"/>
      <c r="S764" s="68"/>
      <c r="T764" s="68"/>
      <c r="U764" s="68"/>
      <c r="V764" s="68"/>
      <c r="W764" s="68"/>
      <c r="X764" s="68"/>
      <c r="Y764" s="68"/>
      <c r="Z764" s="68"/>
      <c r="AA764" s="68"/>
      <c r="AB764" s="68"/>
      <c r="AC764" s="68"/>
      <c r="AD764" s="68"/>
      <c r="AE764" s="68"/>
      <c r="AF764" s="68"/>
      <c r="AG764" s="68"/>
      <c r="AH764" s="70"/>
    </row>
    <row r="765" spans="2:34">
      <c r="B765" s="68"/>
      <c r="C765" s="68"/>
      <c r="D765" s="68"/>
      <c r="E765" s="68"/>
      <c r="F765" s="68"/>
      <c r="G765" s="68"/>
      <c r="H765" s="68"/>
      <c r="I765" s="68"/>
      <c r="J765" s="68"/>
      <c r="K765" s="68"/>
      <c r="L765" s="68"/>
      <c r="M765" s="68"/>
      <c r="N765" s="68"/>
      <c r="O765" s="68"/>
      <c r="P765" s="68"/>
      <c r="Q765" s="68"/>
      <c r="R765" s="68"/>
      <c r="S765" s="68"/>
      <c r="T765" s="68"/>
      <c r="U765" s="68"/>
      <c r="V765" s="68"/>
      <c r="W765" s="68"/>
      <c r="X765" s="68"/>
      <c r="Y765" s="68"/>
      <c r="Z765" s="68"/>
      <c r="AA765" s="68"/>
      <c r="AB765" s="68"/>
      <c r="AC765" s="68"/>
      <c r="AD765" s="68"/>
      <c r="AE765" s="68"/>
      <c r="AF765" s="68"/>
      <c r="AG765" s="68"/>
      <c r="AH765" s="70"/>
    </row>
    <row r="766" spans="2:34">
      <c r="B766" s="68"/>
      <c r="C766" s="68"/>
      <c r="D766" s="68"/>
      <c r="E766" s="68"/>
      <c r="F766" s="68"/>
      <c r="G766" s="68"/>
      <c r="H766" s="68"/>
      <c r="I766" s="68"/>
      <c r="J766" s="68"/>
      <c r="K766" s="68"/>
      <c r="L766" s="68"/>
      <c r="M766" s="68"/>
      <c r="N766" s="68"/>
      <c r="O766" s="68"/>
      <c r="P766" s="68"/>
      <c r="Q766" s="68"/>
      <c r="R766" s="68"/>
      <c r="S766" s="68"/>
      <c r="T766" s="68"/>
      <c r="U766" s="68"/>
      <c r="V766" s="68"/>
      <c r="W766" s="68"/>
      <c r="X766" s="68"/>
      <c r="Y766" s="68"/>
      <c r="Z766" s="68"/>
      <c r="AA766" s="68"/>
      <c r="AB766" s="68"/>
      <c r="AC766" s="68"/>
      <c r="AD766" s="68"/>
      <c r="AE766" s="68"/>
      <c r="AF766" s="68"/>
      <c r="AG766" s="68"/>
      <c r="AH766" s="70"/>
    </row>
    <row r="767" spans="2:34">
      <c r="B767" s="68"/>
      <c r="C767" s="68"/>
      <c r="D767" s="68"/>
      <c r="E767" s="68"/>
      <c r="F767" s="68"/>
      <c r="G767" s="68"/>
      <c r="H767" s="68"/>
      <c r="I767" s="68"/>
      <c r="J767" s="68"/>
      <c r="K767" s="68"/>
      <c r="L767" s="68"/>
      <c r="M767" s="68"/>
      <c r="N767" s="68"/>
      <c r="O767" s="68"/>
      <c r="P767" s="68"/>
      <c r="Q767" s="68"/>
      <c r="R767" s="68"/>
      <c r="S767" s="68"/>
      <c r="T767" s="68"/>
      <c r="U767" s="68"/>
      <c r="V767" s="68"/>
      <c r="W767" s="68"/>
      <c r="X767" s="68"/>
      <c r="Y767" s="68"/>
      <c r="Z767" s="68"/>
      <c r="AA767" s="68"/>
      <c r="AB767" s="68"/>
      <c r="AC767" s="68"/>
      <c r="AD767" s="68"/>
      <c r="AE767" s="68"/>
      <c r="AF767" s="68"/>
      <c r="AG767" s="68"/>
      <c r="AH767" s="70"/>
    </row>
    <row r="768" spans="2:34">
      <c r="B768" s="68"/>
      <c r="C768" s="68"/>
      <c r="D768" s="68"/>
      <c r="E768" s="68"/>
      <c r="F768" s="68"/>
      <c r="G768" s="68"/>
      <c r="H768" s="68"/>
      <c r="I768" s="68"/>
      <c r="J768" s="68"/>
      <c r="K768" s="68"/>
      <c r="L768" s="68"/>
      <c r="M768" s="68"/>
      <c r="N768" s="68"/>
      <c r="O768" s="68"/>
      <c r="P768" s="68"/>
      <c r="Q768" s="68"/>
      <c r="R768" s="68"/>
      <c r="S768" s="68"/>
      <c r="T768" s="68"/>
      <c r="U768" s="68"/>
      <c r="V768" s="68"/>
      <c r="W768" s="68"/>
      <c r="X768" s="68"/>
      <c r="Y768" s="68"/>
      <c r="Z768" s="68"/>
      <c r="AA768" s="68"/>
      <c r="AB768" s="68"/>
      <c r="AC768" s="68"/>
      <c r="AD768" s="68"/>
      <c r="AE768" s="68"/>
      <c r="AF768" s="68"/>
      <c r="AG768" s="68"/>
      <c r="AH768" s="70"/>
    </row>
    <row r="769" spans="2:34">
      <c r="B769" s="68"/>
      <c r="C769" s="68"/>
      <c r="D769" s="68"/>
      <c r="E769" s="68"/>
      <c r="F769" s="68"/>
      <c r="G769" s="68"/>
      <c r="H769" s="68"/>
      <c r="I769" s="68"/>
      <c r="J769" s="68"/>
      <c r="K769" s="68"/>
      <c r="L769" s="68"/>
      <c r="M769" s="68"/>
      <c r="N769" s="68"/>
      <c r="O769" s="68"/>
      <c r="P769" s="68"/>
      <c r="Q769" s="68"/>
      <c r="R769" s="68"/>
      <c r="S769" s="68"/>
      <c r="T769" s="68"/>
      <c r="U769" s="68"/>
      <c r="V769" s="68"/>
      <c r="W769" s="68"/>
      <c r="X769" s="68"/>
      <c r="Y769" s="68"/>
      <c r="Z769" s="68"/>
      <c r="AA769" s="68"/>
      <c r="AB769" s="68"/>
      <c r="AC769" s="68"/>
      <c r="AD769" s="68"/>
      <c r="AE769" s="68"/>
      <c r="AF769" s="68"/>
      <c r="AG769" s="68"/>
      <c r="AH769" s="70"/>
    </row>
    <row r="770" spans="2:34">
      <c r="B770" s="68"/>
      <c r="C770" s="68"/>
      <c r="D770" s="68"/>
      <c r="E770" s="68"/>
      <c r="F770" s="68"/>
      <c r="G770" s="68"/>
      <c r="H770" s="68"/>
      <c r="I770" s="68"/>
      <c r="J770" s="68"/>
      <c r="K770" s="68"/>
      <c r="L770" s="68"/>
      <c r="M770" s="68"/>
      <c r="N770" s="68"/>
      <c r="O770" s="68"/>
      <c r="P770" s="68"/>
      <c r="Q770" s="68"/>
      <c r="R770" s="68"/>
      <c r="S770" s="68"/>
      <c r="T770" s="68"/>
      <c r="U770" s="68"/>
      <c r="V770" s="68"/>
      <c r="W770" s="68"/>
      <c r="X770" s="68"/>
      <c r="Y770" s="68"/>
      <c r="Z770" s="68"/>
      <c r="AA770" s="68"/>
      <c r="AB770" s="68"/>
      <c r="AC770" s="68"/>
      <c r="AD770" s="68"/>
      <c r="AE770" s="68"/>
      <c r="AF770" s="68"/>
      <c r="AG770" s="68"/>
      <c r="AH770" s="70"/>
    </row>
    <row r="771" spans="2:34">
      <c r="B771" s="68"/>
      <c r="C771" s="68"/>
      <c r="D771" s="68"/>
      <c r="E771" s="68"/>
      <c r="F771" s="68"/>
      <c r="G771" s="68"/>
      <c r="H771" s="68"/>
      <c r="I771" s="68"/>
      <c r="J771" s="68"/>
      <c r="K771" s="68"/>
      <c r="L771" s="68"/>
      <c r="M771" s="68"/>
      <c r="N771" s="68"/>
      <c r="O771" s="68"/>
      <c r="P771" s="68"/>
      <c r="Q771" s="68"/>
      <c r="R771" s="68"/>
      <c r="S771" s="68"/>
      <c r="T771" s="68"/>
      <c r="U771" s="68"/>
      <c r="V771" s="68"/>
      <c r="W771" s="68"/>
      <c r="X771" s="68"/>
      <c r="Y771" s="68"/>
      <c r="Z771" s="68"/>
      <c r="AA771" s="68"/>
      <c r="AB771" s="68"/>
      <c r="AC771" s="68"/>
      <c r="AD771" s="68"/>
      <c r="AE771" s="68"/>
      <c r="AF771" s="68"/>
      <c r="AG771" s="68"/>
      <c r="AH771" s="70"/>
    </row>
    <row r="772" spans="2:34">
      <c r="B772" s="68"/>
      <c r="C772" s="68"/>
      <c r="D772" s="68"/>
      <c r="E772" s="68"/>
      <c r="F772" s="68"/>
      <c r="G772" s="68"/>
      <c r="H772" s="68"/>
      <c r="I772" s="68"/>
      <c r="J772" s="68"/>
      <c r="K772" s="68"/>
      <c r="L772" s="68"/>
      <c r="M772" s="68"/>
      <c r="N772" s="68"/>
      <c r="O772" s="68"/>
      <c r="P772" s="68"/>
      <c r="Q772" s="68"/>
      <c r="R772" s="68"/>
      <c r="S772" s="68"/>
      <c r="T772" s="68"/>
      <c r="U772" s="68"/>
      <c r="V772" s="68"/>
      <c r="W772" s="68"/>
      <c r="X772" s="68"/>
      <c r="Y772" s="68"/>
      <c r="Z772" s="68"/>
      <c r="AA772" s="68"/>
      <c r="AB772" s="68"/>
      <c r="AC772" s="68"/>
      <c r="AD772" s="68"/>
      <c r="AE772" s="68"/>
      <c r="AF772" s="68"/>
      <c r="AG772" s="68"/>
      <c r="AH772" s="70"/>
    </row>
    <row r="773" spans="2:34">
      <c r="B773" s="68"/>
      <c r="C773" s="68"/>
      <c r="D773" s="68"/>
      <c r="E773" s="68"/>
      <c r="F773" s="68"/>
      <c r="G773" s="68"/>
      <c r="H773" s="68"/>
      <c r="I773" s="68"/>
      <c r="J773" s="68"/>
      <c r="K773" s="68"/>
      <c r="L773" s="68"/>
      <c r="M773" s="68"/>
      <c r="N773" s="68"/>
      <c r="O773" s="68"/>
      <c r="P773" s="68"/>
      <c r="Q773" s="68"/>
      <c r="R773" s="68"/>
      <c r="S773" s="68"/>
      <c r="T773" s="68"/>
      <c r="U773" s="68"/>
      <c r="V773" s="68"/>
      <c r="W773" s="68"/>
      <c r="X773" s="68"/>
      <c r="Y773" s="68"/>
      <c r="Z773" s="68"/>
      <c r="AA773" s="68"/>
      <c r="AB773" s="68"/>
      <c r="AC773" s="68"/>
      <c r="AD773" s="68"/>
      <c r="AE773" s="68"/>
      <c r="AF773" s="68"/>
      <c r="AG773" s="68"/>
      <c r="AH773" s="70"/>
    </row>
    <row r="774" spans="2:34">
      <c r="B774" s="68"/>
      <c r="C774" s="68"/>
      <c r="D774" s="68"/>
      <c r="E774" s="68"/>
      <c r="F774" s="68"/>
      <c r="G774" s="68"/>
      <c r="H774" s="68"/>
      <c r="I774" s="68"/>
      <c r="J774" s="68"/>
      <c r="K774" s="68"/>
      <c r="L774" s="68"/>
      <c r="M774" s="68"/>
      <c r="N774" s="68"/>
      <c r="O774" s="68"/>
      <c r="P774" s="68"/>
      <c r="Q774" s="68"/>
      <c r="R774" s="68"/>
      <c r="S774" s="68"/>
      <c r="T774" s="68"/>
      <c r="U774" s="68"/>
      <c r="V774" s="68"/>
      <c r="W774" s="68"/>
      <c r="X774" s="68"/>
      <c r="Y774" s="68"/>
      <c r="Z774" s="68"/>
      <c r="AA774" s="68"/>
      <c r="AB774" s="68"/>
      <c r="AC774" s="68"/>
      <c r="AD774" s="68"/>
      <c r="AE774" s="68"/>
      <c r="AF774" s="68"/>
      <c r="AG774" s="68"/>
      <c r="AH774" s="70"/>
    </row>
    <row r="775" spans="2:34">
      <c r="B775" s="68"/>
      <c r="C775" s="68"/>
      <c r="D775" s="68"/>
      <c r="E775" s="68"/>
      <c r="F775" s="68"/>
      <c r="G775" s="68"/>
      <c r="H775" s="68"/>
      <c r="I775" s="68"/>
      <c r="J775" s="68"/>
      <c r="K775" s="68"/>
      <c r="L775" s="68"/>
      <c r="M775" s="68"/>
      <c r="N775" s="68"/>
      <c r="O775" s="68"/>
      <c r="P775" s="68"/>
      <c r="Q775" s="68"/>
      <c r="R775" s="68"/>
      <c r="S775" s="68"/>
      <c r="T775" s="68"/>
      <c r="U775" s="68"/>
      <c r="V775" s="68"/>
      <c r="W775" s="68"/>
      <c r="X775" s="68"/>
      <c r="Y775" s="68"/>
      <c r="Z775" s="68"/>
      <c r="AA775" s="68"/>
      <c r="AB775" s="68"/>
      <c r="AC775" s="68"/>
      <c r="AD775" s="68"/>
      <c r="AE775" s="68"/>
      <c r="AF775" s="68"/>
      <c r="AG775" s="68"/>
      <c r="AH775" s="70"/>
    </row>
    <row r="776" spans="2:34">
      <c r="B776" s="68"/>
      <c r="C776" s="68"/>
      <c r="D776" s="68"/>
      <c r="E776" s="68"/>
      <c r="F776" s="68"/>
      <c r="G776" s="68"/>
      <c r="H776" s="68"/>
      <c r="I776" s="68"/>
      <c r="J776" s="68"/>
      <c r="K776" s="68"/>
      <c r="L776" s="68"/>
      <c r="M776" s="68"/>
      <c r="N776" s="68"/>
      <c r="O776" s="68"/>
      <c r="P776" s="68"/>
      <c r="Q776" s="68"/>
      <c r="R776" s="68"/>
      <c r="S776" s="68"/>
      <c r="T776" s="68"/>
      <c r="U776" s="68"/>
      <c r="V776" s="68"/>
      <c r="W776" s="68"/>
      <c r="X776" s="68"/>
      <c r="Y776" s="68"/>
      <c r="Z776" s="68"/>
      <c r="AA776" s="68"/>
      <c r="AB776" s="68"/>
      <c r="AC776" s="68"/>
      <c r="AD776" s="68"/>
      <c r="AE776" s="68"/>
      <c r="AF776" s="68"/>
      <c r="AG776" s="68"/>
      <c r="AH776" s="70"/>
    </row>
    <row r="777" spans="2:34">
      <c r="B777" s="68"/>
      <c r="C777" s="68"/>
      <c r="D777" s="68"/>
      <c r="E777" s="68"/>
      <c r="F777" s="68"/>
      <c r="G777" s="68"/>
      <c r="H777" s="68"/>
      <c r="I777" s="68"/>
      <c r="J777" s="68"/>
      <c r="K777" s="68"/>
      <c r="L777" s="68"/>
      <c r="M777" s="68"/>
      <c r="N777" s="68"/>
      <c r="O777" s="68"/>
      <c r="P777" s="68"/>
      <c r="Q777" s="68"/>
      <c r="R777" s="68"/>
      <c r="S777" s="68"/>
      <c r="T777" s="68"/>
      <c r="U777" s="68"/>
      <c r="V777" s="68"/>
      <c r="W777" s="68"/>
      <c r="X777" s="68"/>
      <c r="Y777" s="68"/>
      <c r="Z777" s="68"/>
      <c r="AA777" s="68"/>
      <c r="AB777" s="68"/>
      <c r="AC777" s="68"/>
      <c r="AD777" s="68"/>
      <c r="AE777" s="68"/>
      <c r="AF777" s="68"/>
      <c r="AG777" s="68"/>
      <c r="AH777" s="70"/>
    </row>
    <row r="778" spans="2:34">
      <c r="B778" s="68"/>
      <c r="C778" s="68"/>
      <c r="D778" s="68"/>
      <c r="E778" s="68"/>
      <c r="F778" s="68"/>
      <c r="G778" s="68"/>
      <c r="H778" s="68"/>
      <c r="I778" s="68"/>
      <c r="J778" s="68"/>
      <c r="K778" s="68"/>
      <c r="L778" s="68"/>
      <c r="M778" s="68"/>
      <c r="N778" s="68"/>
      <c r="O778" s="68"/>
      <c r="P778" s="68"/>
      <c r="Q778" s="68"/>
      <c r="R778" s="68"/>
      <c r="S778" s="68"/>
      <c r="T778" s="68"/>
      <c r="U778" s="68"/>
      <c r="V778" s="68"/>
      <c r="W778" s="68"/>
      <c r="X778" s="68"/>
      <c r="Y778" s="68"/>
      <c r="Z778" s="68"/>
      <c r="AA778" s="68"/>
      <c r="AB778" s="68"/>
      <c r="AC778" s="68"/>
      <c r="AD778" s="68"/>
      <c r="AE778" s="68"/>
      <c r="AF778" s="68"/>
      <c r="AG778" s="68"/>
      <c r="AH778" s="70"/>
    </row>
    <row r="779" spans="2:34">
      <c r="B779" s="68"/>
      <c r="C779" s="68"/>
      <c r="D779" s="68"/>
      <c r="E779" s="68"/>
      <c r="F779" s="68"/>
      <c r="G779" s="68"/>
      <c r="H779" s="68"/>
      <c r="I779" s="68"/>
      <c r="J779" s="68"/>
      <c r="K779" s="68"/>
      <c r="L779" s="68"/>
      <c r="M779" s="68"/>
      <c r="N779" s="68"/>
      <c r="O779" s="68"/>
      <c r="P779" s="68"/>
      <c r="Q779" s="68"/>
      <c r="R779" s="68"/>
      <c r="S779" s="68"/>
      <c r="T779" s="68"/>
      <c r="U779" s="68"/>
      <c r="V779" s="68"/>
      <c r="W779" s="68"/>
      <c r="X779" s="68"/>
      <c r="Y779" s="68"/>
      <c r="Z779" s="68"/>
      <c r="AA779" s="68"/>
      <c r="AB779" s="68"/>
      <c r="AC779" s="68"/>
      <c r="AD779" s="68"/>
      <c r="AE779" s="68"/>
      <c r="AF779" s="68"/>
      <c r="AG779" s="68"/>
      <c r="AH779" s="70"/>
    </row>
    <row r="780" spans="2:34">
      <c r="B780" s="68"/>
      <c r="C780" s="68"/>
      <c r="D780" s="68"/>
      <c r="E780" s="68"/>
      <c r="F780" s="68"/>
      <c r="G780" s="68"/>
      <c r="H780" s="68"/>
      <c r="I780" s="68"/>
      <c r="J780" s="68"/>
      <c r="K780" s="68"/>
      <c r="L780" s="68"/>
      <c r="M780" s="68"/>
      <c r="N780" s="68"/>
      <c r="O780" s="68"/>
      <c r="P780" s="68"/>
      <c r="Q780" s="68"/>
      <c r="R780" s="68"/>
      <c r="S780" s="68"/>
      <c r="T780" s="68"/>
      <c r="U780" s="68"/>
      <c r="V780" s="68"/>
      <c r="W780" s="68"/>
      <c r="X780" s="68"/>
      <c r="Y780" s="68"/>
      <c r="Z780" s="68"/>
      <c r="AA780" s="68"/>
      <c r="AB780" s="68"/>
      <c r="AC780" s="68"/>
      <c r="AD780" s="68"/>
      <c r="AE780" s="68"/>
      <c r="AF780" s="68"/>
      <c r="AG780" s="68"/>
      <c r="AH780" s="70"/>
    </row>
    <row r="781" spans="2:34">
      <c r="B781" s="68"/>
      <c r="C781" s="68"/>
      <c r="D781" s="68"/>
      <c r="E781" s="68"/>
      <c r="F781" s="68"/>
      <c r="G781" s="68"/>
      <c r="H781" s="68"/>
      <c r="I781" s="68"/>
      <c r="J781" s="68"/>
      <c r="K781" s="68"/>
      <c r="L781" s="68"/>
      <c r="M781" s="68"/>
      <c r="N781" s="68"/>
      <c r="O781" s="68"/>
      <c r="P781" s="68"/>
      <c r="Q781" s="68"/>
      <c r="R781" s="68"/>
      <c r="S781" s="68"/>
      <c r="T781" s="68"/>
      <c r="U781" s="68"/>
      <c r="V781" s="68"/>
      <c r="W781" s="68"/>
      <c r="X781" s="68"/>
      <c r="Y781" s="68"/>
      <c r="Z781" s="68"/>
      <c r="AA781" s="68"/>
      <c r="AB781" s="68"/>
      <c r="AC781" s="68"/>
      <c r="AD781" s="68"/>
      <c r="AE781" s="68"/>
      <c r="AF781" s="68"/>
      <c r="AG781" s="68"/>
      <c r="AH781" s="70"/>
    </row>
    <row r="782" spans="2:34">
      <c r="B782" s="68"/>
      <c r="C782" s="68"/>
      <c r="D782" s="68"/>
      <c r="E782" s="68"/>
      <c r="F782" s="68"/>
      <c r="G782" s="68"/>
      <c r="H782" s="68"/>
      <c r="I782" s="68"/>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70"/>
    </row>
    <row r="783" spans="2:34">
      <c r="B783" s="68"/>
      <c r="C783" s="68"/>
      <c r="D783" s="68"/>
      <c r="E783" s="68"/>
      <c r="F783" s="68"/>
      <c r="G783" s="68"/>
      <c r="H783" s="68"/>
      <c r="I783" s="68"/>
      <c r="J783" s="68"/>
      <c r="K783" s="68"/>
      <c r="L783" s="68"/>
      <c r="M783" s="68"/>
      <c r="N783" s="68"/>
      <c r="O783" s="68"/>
      <c r="P783" s="68"/>
      <c r="Q783" s="68"/>
      <c r="R783" s="68"/>
      <c r="S783" s="68"/>
      <c r="T783" s="68"/>
      <c r="U783" s="68"/>
      <c r="V783" s="68"/>
      <c r="W783" s="68"/>
      <c r="X783" s="68"/>
      <c r="Y783" s="68"/>
      <c r="Z783" s="68"/>
      <c r="AA783" s="68"/>
      <c r="AB783" s="68"/>
      <c r="AC783" s="68"/>
      <c r="AD783" s="68"/>
      <c r="AE783" s="68"/>
      <c r="AF783" s="68"/>
      <c r="AG783" s="68"/>
      <c r="AH783" s="70"/>
    </row>
    <row r="784" spans="2:34">
      <c r="B784" s="68"/>
      <c r="C784" s="68"/>
      <c r="D784" s="68"/>
      <c r="E784" s="68"/>
      <c r="F784" s="68"/>
      <c r="G784" s="68"/>
      <c r="H784" s="68"/>
      <c r="I784" s="68"/>
      <c r="J784" s="68"/>
      <c r="K784" s="68"/>
      <c r="L784" s="68"/>
      <c r="M784" s="68"/>
      <c r="N784" s="68"/>
      <c r="O784" s="68"/>
      <c r="P784" s="68"/>
      <c r="Q784" s="68"/>
      <c r="R784" s="68"/>
      <c r="S784" s="68"/>
      <c r="T784" s="68"/>
      <c r="U784" s="68"/>
      <c r="V784" s="68"/>
      <c r="W784" s="68"/>
      <c r="X784" s="68"/>
      <c r="Y784" s="68"/>
      <c r="Z784" s="68"/>
      <c r="AA784" s="68"/>
      <c r="AB784" s="68"/>
      <c r="AC784" s="68"/>
      <c r="AD784" s="68"/>
      <c r="AE784" s="68"/>
      <c r="AF784" s="68"/>
      <c r="AG784" s="68"/>
      <c r="AH784" s="70"/>
    </row>
    <row r="785" spans="2:34">
      <c r="B785" s="68"/>
      <c r="C785" s="68"/>
      <c r="D785" s="68"/>
      <c r="E785" s="68"/>
      <c r="F785" s="68"/>
      <c r="G785" s="68"/>
      <c r="H785" s="68"/>
      <c r="I785" s="68"/>
      <c r="J785" s="68"/>
      <c r="K785" s="68"/>
      <c r="L785" s="68"/>
      <c r="M785" s="68"/>
      <c r="N785" s="68"/>
      <c r="O785" s="68"/>
      <c r="P785" s="68"/>
      <c r="Q785" s="68"/>
      <c r="R785" s="68"/>
      <c r="S785" s="68"/>
      <c r="T785" s="68"/>
      <c r="U785" s="68"/>
      <c r="V785" s="68"/>
      <c r="W785" s="68"/>
      <c r="X785" s="68"/>
      <c r="Y785" s="68"/>
      <c r="Z785" s="68"/>
      <c r="AA785" s="68"/>
      <c r="AB785" s="68"/>
      <c r="AC785" s="68"/>
      <c r="AD785" s="68"/>
      <c r="AE785" s="68"/>
      <c r="AF785" s="68"/>
      <c r="AG785" s="68"/>
      <c r="AH785" s="70"/>
    </row>
    <row r="786" spans="2:34">
      <c r="B786" s="68"/>
      <c r="C786" s="68"/>
      <c r="D786" s="68"/>
      <c r="E786" s="68"/>
      <c r="F786" s="68"/>
      <c r="G786" s="68"/>
      <c r="H786" s="68"/>
      <c r="I786" s="68"/>
      <c r="J786" s="68"/>
      <c r="K786" s="68"/>
      <c r="L786" s="68"/>
      <c r="M786" s="68"/>
      <c r="N786" s="68"/>
      <c r="O786" s="68"/>
      <c r="P786" s="68"/>
      <c r="Q786" s="68"/>
      <c r="R786" s="68"/>
      <c r="S786" s="68"/>
      <c r="T786" s="68"/>
      <c r="U786" s="68"/>
      <c r="V786" s="68"/>
      <c r="W786" s="68"/>
      <c r="X786" s="68"/>
      <c r="Y786" s="68"/>
      <c r="Z786" s="68"/>
      <c r="AA786" s="68"/>
      <c r="AB786" s="68"/>
      <c r="AC786" s="68"/>
      <c r="AD786" s="68"/>
      <c r="AE786" s="68"/>
      <c r="AF786" s="68"/>
      <c r="AG786" s="68"/>
      <c r="AH786" s="70"/>
    </row>
    <row r="787" spans="2:34">
      <c r="B787" s="68"/>
      <c r="C787" s="68"/>
      <c r="D787" s="68"/>
      <c r="E787" s="68"/>
      <c r="F787" s="68"/>
      <c r="G787" s="68"/>
      <c r="H787" s="68"/>
      <c r="I787" s="68"/>
      <c r="J787" s="68"/>
      <c r="K787" s="68"/>
      <c r="L787" s="68"/>
      <c r="M787" s="68"/>
      <c r="N787" s="68"/>
      <c r="O787" s="68"/>
      <c r="P787" s="68"/>
      <c r="Q787" s="68"/>
      <c r="R787" s="68"/>
      <c r="S787" s="68"/>
      <c r="T787" s="68"/>
      <c r="U787" s="68"/>
      <c r="V787" s="68"/>
      <c r="W787" s="68"/>
      <c r="X787" s="68"/>
      <c r="Y787" s="68"/>
      <c r="Z787" s="68"/>
      <c r="AA787" s="68"/>
      <c r="AB787" s="68"/>
      <c r="AC787" s="68"/>
      <c r="AD787" s="68"/>
      <c r="AE787" s="68"/>
      <c r="AF787" s="68"/>
      <c r="AG787" s="68"/>
      <c r="AH787" s="70"/>
    </row>
    <row r="788" spans="2:34">
      <c r="B788" s="68"/>
      <c r="C788" s="68"/>
      <c r="D788" s="68"/>
      <c r="E788" s="68"/>
      <c r="F788" s="68"/>
      <c r="G788" s="68"/>
      <c r="H788" s="68"/>
      <c r="I788" s="68"/>
      <c r="J788" s="68"/>
      <c r="K788" s="68"/>
      <c r="L788" s="68"/>
      <c r="M788" s="68"/>
      <c r="N788" s="68"/>
      <c r="O788" s="68"/>
      <c r="P788" s="68"/>
      <c r="Q788" s="68"/>
      <c r="R788" s="68"/>
      <c r="S788" s="68"/>
      <c r="T788" s="68"/>
      <c r="U788" s="68"/>
      <c r="V788" s="68"/>
      <c r="W788" s="68"/>
      <c r="X788" s="68"/>
      <c r="Y788" s="68"/>
      <c r="Z788" s="68"/>
      <c r="AA788" s="68"/>
      <c r="AB788" s="68"/>
      <c r="AC788" s="68"/>
      <c r="AD788" s="68"/>
      <c r="AE788" s="68"/>
      <c r="AF788" s="68"/>
      <c r="AG788" s="68"/>
      <c r="AH788" s="70"/>
    </row>
    <row r="789" spans="2:34">
      <c r="B789" s="68"/>
      <c r="C789" s="68"/>
      <c r="D789" s="68"/>
      <c r="E789" s="68"/>
      <c r="F789" s="68"/>
      <c r="G789" s="68"/>
      <c r="H789" s="68"/>
      <c r="I789" s="68"/>
      <c r="J789" s="68"/>
      <c r="K789" s="68"/>
      <c r="L789" s="68"/>
      <c r="M789" s="68"/>
      <c r="N789" s="68"/>
      <c r="O789" s="68"/>
      <c r="P789" s="68"/>
      <c r="Q789" s="68"/>
      <c r="R789" s="68"/>
      <c r="S789" s="68"/>
      <c r="T789" s="68"/>
      <c r="U789" s="68"/>
      <c r="V789" s="68"/>
      <c r="W789" s="68"/>
      <c r="X789" s="68"/>
      <c r="Y789" s="68"/>
      <c r="Z789" s="68"/>
      <c r="AA789" s="68"/>
      <c r="AB789" s="68"/>
      <c r="AC789" s="68"/>
      <c r="AD789" s="68"/>
      <c r="AE789" s="68"/>
      <c r="AF789" s="68"/>
      <c r="AG789" s="68"/>
      <c r="AH789" s="70"/>
    </row>
    <row r="790" spans="2:34">
      <c r="B790" s="68"/>
      <c r="C790" s="68"/>
      <c r="D790" s="68"/>
      <c r="E790" s="68"/>
      <c r="F790" s="68"/>
      <c r="G790" s="68"/>
      <c r="H790" s="68"/>
      <c r="I790" s="68"/>
      <c r="J790" s="68"/>
      <c r="K790" s="68"/>
      <c r="L790" s="68"/>
      <c r="M790" s="68"/>
      <c r="N790" s="68"/>
      <c r="O790" s="68"/>
      <c r="P790" s="68"/>
      <c r="Q790" s="68"/>
      <c r="R790" s="68"/>
      <c r="S790" s="68"/>
      <c r="T790" s="68"/>
      <c r="U790" s="68"/>
      <c r="V790" s="68"/>
      <c r="W790" s="68"/>
      <c r="X790" s="68"/>
      <c r="Y790" s="68"/>
      <c r="Z790" s="68"/>
      <c r="AA790" s="68"/>
      <c r="AB790" s="68"/>
      <c r="AC790" s="68"/>
      <c r="AD790" s="68"/>
      <c r="AE790" s="68"/>
      <c r="AF790" s="68"/>
      <c r="AG790" s="68"/>
      <c r="AH790" s="70"/>
    </row>
    <row r="791" spans="2:34">
      <c r="B791" s="68"/>
      <c r="C791" s="68"/>
      <c r="D791" s="68"/>
      <c r="E791" s="68"/>
      <c r="F791" s="68"/>
      <c r="G791" s="68"/>
      <c r="H791" s="68"/>
      <c r="I791" s="68"/>
      <c r="J791" s="68"/>
      <c r="K791" s="68"/>
      <c r="L791" s="68"/>
      <c r="M791" s="68"/>
      <c r="N791" s="68"/>
      <c r="O791" s="68"/>
      <c r="P791" s="68"/>
      <c r="Q791" s="68"/>
      <c r="R791" s="68"/>
      <c r="S791" s="68"/>
      <c r="T791" s="68"/>
      <c r="U791" s="68"/>
      <c r="V791" s="68"/>
      <c r="W791" s="68"/>
      <c r="X791" s="68"/>
      <c r="Y791" s="68"/>
      <c r="Z791" s="68"/>
      <c r="AA791" s="68"/>
      <c r="AB791" s="68"/>
      <c r="AC791" s="68"/>
      <c r="AD791" s="68"/>
      <c r="AE791" s="68"/>
      <c r="AF791" s="68"/>
      <c r="AG791" s="68"/>
      <c r="AH791" s="70"/>
    </row>
    <row r="792" spans="2:34">
      <c r="B792" s="68"/>
      <c r="C792" s="68"/>
      <c r="D792" s="68"/>
      <c r="E792" s="68"/>
      <c r="F792" s="68"/>
      <c r="G792" s="68"/>
      <c r="H792" s="68"/>
      <c r="I792" s="68"/>
      <c r="J792" s="68"/>
      <c r="K792" s="68"/>
      <c r="L792" s="68"/>
      <c r="M792" s="68"/>
      <c r="N792" s="68"/>
      <c r="O792" s="68"/>
      <c r="P792" s="68"/>
      <c r="Q792" s="68"/>
      <c r="R792" s="68"/>
      <c r="S792" s="68"/>
      <c r="T792" s="68"/>
      <c r="U792" s="68"/>
      <c r="V792" s="68"/>
      <c r="W792" s="68"/>
      <c r="X792" s="68"/>
      <c r="Y792" s="68"/>
      <c r="Z792" s="68"/>
      <c r="AA792" s="68"/>
      <c r="AB792" s="68"/>
      <c r="AC792" s="68"/>
      <c r="AD792" s="68"/>
      <c r="AE792" s="68"/>
      <c r="AF792" s="68"/>
      <c r="AG792" s="68"/>
      <c r="AH792" s="70"/>
    </row>
    <row r="793" spans="2:34">
      <c r="B793" s="68"/>
      <c r="C793" s="68"/>
      <c r="D793" s="68"/>
      <c r="E793" s="68"/>
      <c r="F793" s="68"/>
      <c r="G793" s="68"/>
      <c r="H793" s="68"/>
      <c r="I793" s="68"/>
      <c r="J793" s="68"/>
      <c r="K793" s="68"/>
      <c r="L793" s="68"/>
      <c r="M793" s="68"/>
      <c r="N793" s="68"/>
      <c r="O793" s="68"/>
      <c r="P793" s="68"/>
      <c r="Q793" s="68"/>
      <c r="R793" s="68"/>
      <c r="S793" s="68"/>
      <c r="T793" s="68"/>
      <c r="U793" s="68"/>
      <c r="V793" s="68"/>
      <c r="W793" s="68"/>
      <c r="X793" s="68"/>
      <c r="Y793" s="68"/>
      <c r="Z793" s="68"/>
      <c r="AA793" s="68"/>
      <c r="AB793" s="68"/>
      <c r="AC793" s="68"/>
      <c r="AD793" s="68"/>
      <c r="AE793" s="68"/>
      <c r="AF793" s="68"/>
      <c r="AG793" s="68"/>
      <c r="AH793" s="70"/>
    </row>
    <row r="794" spans="2:34">
      <c r="B794" s="68"/>
      <c r="C794" s="68"/>
      <c r="D794" s="68"/>
      <c r="E794" s="68"/>
      <c r="F794" s="68"/>
      <c r="G794" s="68"/>
      <c r="H794" s="68"/>
      <c r="I794" s="68"/>
      <c r="J794" s="68"/>
      <c r="K794" s="68"/>
      <c r="L794" s="68"/>
      <c r="M794" s="68"/>
      <c r="N794" s="68"/>
      <c r="O794" s="68"/>
      <c r="P794" s="68"/>
      <c r="Q794" s="68"/>
      <c r="R794" s="68"/>
      <c r="S794" s="68"/>
      <c r="T794" s="68"/>
      <c r="U794" s="68"/>
      <c r="V794" s="68"/>
      <c r="W794" s="68"/>
      <c r="X794" s="68"/>
      <c r="Y794" s="68"/>
      <c r="Z794" s="68"/>
      <c r="AA794" s="68"/>
      <c r="AB794" s="68"/>
      <c r="AC794" s="68"/>
      <c r="AD794" s="68"/>
      <c r="AE794" s="68"/>
      <c r="AF794" s="68"/>
      <c r="AG794" s="68"/>
      <c r="AH794" s="70"/>
    </row>
    <row r="795" spans="2:34">
      <c r="B795" s="68"/>
      <c r="C795" s="68"/>
      <c r="D795" s="68"/>
      <c r="E795" s="68"/>
      <c r="F795" s="68"/>
      <c r="G795" s="68"/>
      <c r="H795" s="68"/>
      <c r="I795" s="68"/>
      <c r="J795" s="68"/>
      <c r="K795" s="68"/>
      <c r="L795" s="68"/>
      <c r="M795" s="68"/>
      <c r="N795" s="68"/>
      <c r="O795" s="68"/>
      <c r="P795" s="68"/>
      <c r="Q795" s="68"/>
      <c r="R795" s="68"/>
      <c r="S795" s="68"/>
      <c r="T795" s="68"/>
      <c r="U795" s="68"/>
      <c r="V795" s="68"/>
      <c r="W795" s="68"/>
      <c r="X795" s="68"/>
      <c r="Y795" s="68"/>
      <c r="Z795" s="68"/>
      <c r="AA795" s="68"/>
      <c r="AB795" s="68"/>
      <c r="AC795" s="68"/>
      <c r="AD795" s="68"/>
      <c r="AE795" s="68"/>
      <c r="AF795" s="68"/>
      <c r="AG795" s="68"/>
      <c r="AH795" s="70"/>
    </row>
    <row r="796" spans="2:34">
      <c r="B796" s="68"/>
      <c r="C796" s="68"/>
      <c r="D796" s="68"/>
      <c r="E796" s="68"/>
      <c r="F796" s="68"/>
      <c r="G796" s="68"/>
      <c r="H796" s="68"/>
      <c r="I796" s="68"/>
      <c r="J796" s="68"/>
      <c r="K796" s="68"/>
      <c r="L796" s="68"/>
      <c r="M796" s="68"/>
      <c r="N796" s="68"/>
      <c r="O796" s="68"/>
      <c r="P796" s="68"/>
      <c r="Q796" s="68"/>
      <c r="R796" s="68"/>
      <c r="S796" s="68"/>
      <c r="T796" s="68"/>
      <c r="U796" s="68"/>
      <c r="V796" s="68"/>
      <c r="W796" s="68"/>
      <c r="X796" s="68"/>
      <c r="Y796" s="68"/>
      <c r="Z796" s="68"/>
      <c r="AA796" s="68"/>
      <c r="AB796" s="68"/>
      <c r="AC796" s="68"/>
      <c r="AD796" s="68"/>
      <c r="AE796" s="68"/>
      <c r="AF796" s="68"/>
      <c r="AG796" s="68"/>
      <c r="AH796" s="70"/>
    </row>
    <row r="797" spans="2:34">
      <c r="B797" s="68"/>
      <c r="C797" s="68"/>
      <c r="D797" s="68"/>
      <c r="E797" s="68"/>
      <c r="F797" s="68"/>
      <c r="G797" s="68"/>
      <c r="H797" s="68"/>
      <c r="I797" s="68"/>
      <c r="J797" s="68"/>
      <c r="K797" s="68"/>
      <c r="L797" s="68"/>
      <c r="M797" s="68"/>
      <c r="N797" s="68"/>
      <c r="O797" s="68"/>
      <c r="P797" s="68"/>
      <c r="Q797" s="68"/>
      <c r="R797" s="68"/>
      <c r="S797" s="68"/>
      <c r="T797" s="68"/>
      <c r="U797" s="68"/>
      <c r="V797" s="68"/>
      <c r="W797" s="68"/>
      <c r="X797" s="68"/>
      <c r="Y797" s="68"/>
      <c r="Z797" s="68"/>
      <c r="AA797" s="68"/>
      <c r="AB797" s="68"/>
      <c r="AC797" s="68"/>
      <c r="AD797" s="68"/>
      <c r="AE797" s="68"/>
      <c r="AF797" s="68"/>
      <c r="AG797" s="68"/>
      <c r="AH797" s="70"/>
    </row>
    <row r="798" spans="2:34">
      <c r="B798" s="68"/>
      <c r="C798" s="68"/>
      <c r="D798" s="68"/>
      <c r="E798" s="68"/>
      <c r="F798" s="68"/>
      <c r="G798" s="68"/>
      <c r="H798" s="68"/>
      <c r="I798" s="68"/>
      <c r="J798" s="68"/>
      <c r="K798" s="68"/>
      <c r="L798" s="68"/>
      <c r="M798" s="68"/>
      <c r="N798" s="68"/>
      <c r="O798" s="68"/>
      <c r="P798" s="68"/>
      <c r="Q798" s="68"/>
      <c r="R798" s="68"/>
      <c r="S798" s="68"/>
      <c r="T798" s="68"/>
      <c r="U798" s="68"/>
      <c r="V798" s="68"/>
      <c r="W798" s="68"/>
      <c r="X798" s="68"/>
      <c r="Y798" s="68"/>
      <c r="Z798" s="68"/>
      <c r="AA798" s="68"/>
      <c r="AB798" s="68"/>
      <c r="AC798" s="68"/>
      <c r="AD798" s="68"/>
      <c r="AE798" s="68"/>
      <c r="AF798" s="68"/>
      <c r="AG798" s="68"/>
      <c r="AH798" s="70"/>
    </row>
    <row r="799" spans="2:34">
      <c r="B799" s="68"/>
      <c r="C799" s="68"/>
      <c r="D799" s="68"/>
      <c r="E799" s="68"/>
      <c r="F799" s="68"/>
      <c r="G799" s="68"/>
      <c r="H799" s="68"/>
      <c r="I799" s="68"/>
      <c r="J799" s="68"/>
      <c r="K799" s="68"/>
      <c r="L799" s="68"/>
      <c r="M799" s="68"/>
      <c r="N799" s="68"/>
      <c r="O799" s="68"/>
      <c r="P799" s="68"/>
      <c r="Q799" s="68"/>
      <c r="R799" s="68"/>
      <c r="S799" s="68"/>
      <c r="T799" s="68"/>
      <c r="U799" s="68"/>
      <c r="V799" s="68"/>
      <c r="W799" s="68"/>
      <c r="X799" s="68"/>
      <c r="Y799" s="68"/>
      <c r="Z799" s="68"/>
      <c r="AA799" s="68"/>
      <c r="AB799" s="68"/>
      <c r="AC799" s="68"/>
      <c r="AD799" s="68"/>
      <c r="AE799" s="68"/>
      <c r="AF799" s="68"/>
      <c r="AG799" s="68"/>
      <c r="AH799" s="70"/>
    </row>
    <row r="800" spans="2:34">
      <c r="B800" s="68"/>
      <c r="C800" s="68"/>
      <c r="D800" s="68"/>
      <c r="E800" s="68"/>
      <c r="F800" s="68"/>
      <c r="G800" s="68"/>
      <c r="H800" s="68"/>
      <c r="I800" s="68"/>
      <c r="J800" s="68"/>
      <c r="K800" s="68"/>
      <c r="L800" s="68"/>
      <c r="M800" s="68"/>
      <c r="N800" s="68"/>
      <c r="O800" s="68"/>
      <c r="P800" s="68"/>
      <c r="Q800" s="68"/>
      <c r="R800" s="68"/>
      <c r="S800" s="68"/>
      <c r="T800" s="68"/>
      <c r="U800" s="68"/>
      <c r="V800" s="68"/>
      <c r="W800" s="68"/>
      <c r="X800" s="68"/>
      <c r="Y800" s="68"/>
      <c r="Z800" s="68"/>
      <c r="AA800" s="68"/>
      <c r="AB800" s="68"/>
      <c r="AC800" s="68"/>
      <c r="AD800" s="68"/>
      <c r="AE800" s="68"/>
      <c r="AF800" s="68"/>
      <c r="AG800" s="68"/>
      <c r="AH800" s="70"/>
    </row>
    <row r="801" spans="2:34">
      <c r="B801" s="68"/>
      <c r="C801" s="68"/>
      <c r="D801" s="68"/>
      <c r="E801" s="68"/>
      <c r="F801" s="68"/>
      <c r="G801" s="68"/>
      <c r="H801" s="68"/>
      <c r="I801" s="68"/>
      <c r="J801" s="68"/>
      <c r="K801" s="68"/>
      <c r="L801" s="68"/>
      <c r="M801" s="68"/>
      <c r="N801" s="68"/>
      <c r="O801" s="68"/>
      <c r="P801" s="68"/>
      <c r="Q801" s="68"/>
      <c r="R801" s="68"/>
      <c r="S801" s="68"/>
      <c r="T801" s="68"/>
      <c r="U801" s="68"/>
      <c r="V801" s="68"/>
      <c r="W801" s="68"/>
      <c r="X801" s="68"/>
      <c r="Y801" s="68"/>
      <c r="Z801" s="68"/>
      <c r="AA801" s="68"/>
      <c r="AB801" s="68"/>
      <c r="AC801" s="68"/>
      <c r="AD801" s="68"/>
      <c r="AE801" s="68"/>
      <c r="AF801" s="68"/>
      <c r="AG801" s="68"/>
      <c r="AH801" s="70"/>
    </row>
    <row r="802" spans="2:34">
      <c r="B802" s="68"/>
      <c r="C802" s="68"/>
      <c r="D802" s="68"/>
      <c r="E802" s="68"/>
      <c r="F802" s="68"/>
      <c r="G802" s="68"/>
      <c r="H802" s="68"/>
      <c r="I802" s="68"/>
      <c r="J802" s="68"/>
      <c r="K802" s="68"/>
      <c r="L802" s="68"/>
      <c r="M802" s="68"/>
      <c r="N802" s="68"/>
      <c r="O802" s="68"/>
      <c r="P802" s="68"/>
      <c r="Q802" s="68"/>
      <c r="R802" s="68"/>
      <c r="S802" s="68"/>
      <c r="T802" s="68"/>
      <c r="U802" s="68"/>
      <c r="V802" s="68"/>
      <c r="W802" s="68"/>
      <c r="X802" s="68"/>
      <c r="Y802" s="68"/>
      <c r="Z802" s="68"/>
      <c r="AA802" s="68"/>
      <c r="AB802" s="68"/>
      <c r="AC802" s="68"/>
      <c r="AD802" s="68"/>
      <c r="AE802" s="68"/>
      <c r="AF802" s="68"/>
      <c r="AG802" s="68"/>
      <c r="AH802" s="70"/>
    </row>
    <row r="803" spans="2:34">
      <c r="B803" s="68"/>
      <c r="C803" s="68"/>
      <c r="D803" s="68"/>
      <c r="E803" s="68"/>
      <c r="F803" s="68"/>
      <c r="G803" s="68"/>
      <c r="H803" s="68"/>
      <c r="I803" s="68"/>
      <c r="J803" s="68"/>
      <c r="K803" s="68"/>
      <c r="L803" s="68"/>
      <c r="M803" s="68"/>
      <c r="N803" s="68"/>
      <c r="O803" s="68"/>
      <c r="P803" s="68"/>
      <c r="Q803" s="68"/>
      <c r="R803" s="68"/>
      <c r="S803" s="68"/>
      <c r="T803" s="68"/>
      <c r="U803" s="68"/>
      <c r="V803" s="68"/>
      <c r="W803" s="68"/>
      <c r="X803" s="68"/>
      <c r="Y803" s="68"/>
      <c r="Z803" s="68"/>
      <c r="AA803" s="68"/>
      <c r="AB803" s="68"/>
      <c r="AC803" s="68"/>
      <c r="AD803" s="68"/>
      <c r="AE803" s="68"/>
      <c r="AF803" s="68"/>
      <c r="AG803" s="68"/>
      <c r="AH803" s="70"/>
    </row>
    <row r="804" spans="2:34">
      <c r="B804" s="68"/>
      <c r="C804" s="68"/>
      <c r="D804" s="68"/>
      <c r="E804" s="68"/>
      <c r="F804" s="68"/>
      <c r="G804" s="68"/>
      <c r="H804" s="68"/>
      <c r="I804" s="68"/>
      <c r="J804" s="68"/>
      <c r="K804" s="68"/>
      <c r="L804" s="68"/>
      <c r="M804" s="68"/>
      <c r="N804" s="68"/>
      <c r="O804" s="68"/>
      <c r="P804" s="68"/>
      <c r="Q804" s="68"/>
      <c r="R804" s="68"/>
      <c r="S804" s="68"/>
      <c r="T804" s="68"/>
      <c r="U804" s="68"/>
      <c r="V804" s="68"/>
      <c r="W804" s="68"/>
      <c r="X804" s="68"/>
      <c r="Y804" s="68"/>
      <c r="Z804" s="68"/>
      <c r="AA804" s="68"/>
      <c r="AB804" s="68"/>
      <c r="AC804" s="68"/>
      <c r="AD804" s="68"/>
      <c r="AE804" s="68"/>
      <c r="AF804" s="68"/>
      <c r="AG804" s="68"/>
      <c r="AH804" s="70"/>
    </row>
    <row r="805" spans="2:34">
      <c r="B805" s="68"/>
      <c r="C805" s="68"/>
      <c r="D805" s="68"/>
      <c r="E805" s="68"/>
      <c r="F805" s="68"/>
      <c r="G805" s="68"/>
      <c r="H805" s="68"/>
      <c r="I805" s="68"/>
      <c r="J805" s="68"/>
      <c r="K805" s="68"/>
      <c r="L805" s="68"/>
      <c r="M805" s="68"/>
      <c r="N805" s="68"/>
      <c r="O805" s="68"/>
      <c r="P805" s="68"/>
      <c r="Q805" s="68"/>
      <c r="R805" s="68"/>
      <c r="S805" s="68"/>
      <c r="T805" s="68"/>
      <c r="U805" s="68"/>
      <c r="V805" s="68"/>
      <c r="W805" s="68"/>
      <c r="X805" s="68"/>
      <c r="Y805" s="68"/>
      <c r="Z805" s="68"/>
      <c r="AA805" s="68"/>
      <c r="AB805" s="68"/>
      <c r="AC805" s="68"/>
      <c r="AD805" s="68"/>
      <c r="AE805" s="68"/>
      <c r="AF805" s="68"/>
      <c r="AG805" s="68"/>
      <c r="AH805" s="70"/>
    </row>
    <row r="806" spans="2:34">
      <c r="B806" s="68"/>
      <c r="C806" s="68"/>
      <c r="D806" s="68"/>
      <c r="E806" s="68"/>
      <c r="F806" s="68"/>
      <c r="G806" s="68"/>
      <c r="H806" s="68"/>
      <c r="I806" s="68"/>
      <c r="J806" s="68"/>
      <c r="K806" s="68"/>
      <c r="L806" s="68"/>
      <c r="M806" s="68"/>
      <c r="N806" s="68"/>
      <c r="O806" s="68"/>
      <c r="P806" s="68"/>
      <c r="Q806" s="68"/>
      <c r="R806" s="68"/>
      <c r="S806" s="68"/>
      <c r="T806" s="68"/>
      <c r="U806" s="68"/>
      <c r="V806" s="68"/>
      <c r="W806" s="68"/>
      <c r="X806" s="68"/>
      <c r="Y806" s="68"/>
      <c r="Z806" s="68"/>
      <c r="AA806" s="68"/>
      <c r="AB806" s="68"/>
      <c r="AC806" s="68"/>
      <c r="AD806" s="68"/>
      <c r="AE806" s="68"/>
      <c r="AF806" s="68"/>
      <c r="AG806" s="68"/>
      <c r="AH806" s="70"/>
    </row>
    <row r="807" spans="2:34">
      <c r="B807" s="68"/>
      <c r="C807" s="68"/>
      <c r="D807" s="68"/>
      <c r="E807" s="68"/>
      <c r="F807" s="68"/>
      <c r="G807" s="68"/>
      <c r="H807" s="68"/>
      <c r="I807" s="68"/>
      <c r="J807" s="68"/>
      <c r="K807" s="68"/>
      <c r="L807" s="68"/>
      <c r="M807" s="68"/>
      <c r="N807" s="68"/>
      <c r="O807" s="68"/>
      <c r="P807" s="68"/>
      <c r="Q807" s="68"/>
      <c r="R807" s="68"/>
      <c r="S807" s="68"/>
      <c r="T807" s="68"/>
      <c r="U807" s="68"/>
      <c r="V807" s="68"/>
      <c r="W807" s="68"/>
      <c r="X807" s="68"/>
      <c r="Y807" s="68"/>
      <c r="Z807" s="68"/>
      <c r="AA807" s="68"/>
      <c r="AB807" s="68"/>
      <c r="AC807" s="68"/>
      <c r="AD807" s="68"/>
      <c r="AE807" s="68"/>
      <c r="AF807" s="68"/>
      <c r="AG807" s="68"/>
      <c r="AH807" s="70"/>
    </row>
    <row r="808" spans="2:34">
      <c r="B808" s="68"/>
      <c r="C808" s="68"/>
      <c r="D808" s="68"/>
      <c r="E808" s="68"/>
      <c r="F808" s="68"/>
      <c r="G808" s="68"/>
      <c r="H808" s="68"/>
      <c r="I808" s="68"/>
      <c r="J808" s="68"/>
      <c r="K808" s="68"/>
      <c r="L808" s="68"/>
      <c r="M808" s="68"/>
      <c r="N808" s="68"/>
      <c r="O808" s="68"/>
      <c r="P808" s="68"/>
      <c r="Q808" s="68"/>
      <c r="R808" s="68"/>
      <c r="S808" s="68"/>
      <c r="T808" s="68"/>
      <c r="U808" s="68"/>
      <c r="V808" s="68"/>
      <c r="W808" s="68"/>
      <c r="X808" s="68"/>
      <c r="Y808" s="68"/>
      <c r="Z808" s="68"/>
      <c r="AA808" s="68"/>
      <c r="AB808" s="68"/>
      <c r="AC808" s="68"/>
      <c r="AD808" s="68"/>
      <c r="AE808" s="68"/>
      <c r="AF808" s="68"/>
      <c r="AG808" s="68"/>
      <c r="AH808" s="70"/>
    </row>
    <row r="809" spans="2:34">
      <c r="B809" s="68"/>
      <c r="C809" s="68"/>
      <c r="D809" s="68"/>
      <c r="E809" s="68"/>
      <c r="F809" s="68"/>
      <c r="G809" s="68"/>
      <c r="H809" s="68"/>
      <c r="I809" s="68"/>
      <c r="J809" s="68"/>
      <c r="K809" s="68"/>
      <c r="L809" s="68"/>
      <c r="M809" s="68"/>
      <c r="N809" s="68"/>
      <c r="O809" s="68"/>
      <c r="P809" s="68"/>
      <c r="Q809" s="68"/>
      <c r="R809" s="68"/>
      <c r="S809" s="68"/>
      <c r="T809" s="68"/>
      <c r="U809" s="68"/>
      <c r="V809" s="68"/>
      <c r="W809" s="68"/>
      <c r="X809" s="68"/>
      <c r="Y809" s="68"/>
      <c r="Z809" s="68"/>
      <c r="AA809" s="68"/>
      <c r="AB809" s="68"/>
      <c r="AC809" s="68"/>
      <c r="AD809" s="68"/>
      <c r="AE809" s="68"/>
      <c r="AF809" s="68"/>
      <c r="AG809" s="68"/>
      <c r="AH809" s="70"/>
    </row>
    <row r="810" spans="2:34">
      <c r="B810" s="68"/>
      <c r="C810" s="68"/>
      <c r="D810" s="68"/>
      <c r="E810" s="68"/>
      <c r="F810" s="68"/>
      <c r="G810" s="68"/>
      <c r="H810" s="68"/>
      <c r="I810" s="68"/>
      <c r="J810" s="68"/>
      <c r="K810" s="68"/>
      <c r="L810" s="68"/>
      <c r="M810" s="68"/>
      <c r="N810" s="68"/>
      <c r="O810" s="68"/>
      <c r="P810" s="68"/>
      <c r="Q810" s="68"/>
      <c r="R810" s="68"/>
      <c r="S810" s="68"/>
      <c r="T810" s="68"/>
      <c r="U810" s="68"/>
      <c r="V810" s="68"/>
      <c r="W810" s="68"/>
      <c r="X810" s="68"/>
      <c r="Y810" s="68"/>
      <c r="Z810" s="68"/>
      <c r="AA810" s="68"/>
      <c r="AB810" s="68"/>
      <c r="AC810" s="68"/>
      <c r="AD810" s="68"/>
      <c r="AE810" s="68"/>
      <c r="AF810" s="68"/>
      <c r="AG810" s="68"/>
      <c r="AH810" s="70"/>
    </row>
    <row r="811" spans="2:34">
      <c r="B811" s="68"/>
      <c r="C811" s="68"/>
      <c r="D811" s="68"/>
      <c r="E811" s="68"/>
      <c r="F811" s="68"/>
      <c r="G811" s="68"/>
      <c r="H811" s="68"/>
      <c r="I811" s="68"/>
      <c r="J811" s="68"/>
      <c r="K811" s="68"/>
      <c r="L811" s="68"/>
      <c r="M811" s="68"/>
      <c r="N811" s="68"/>
      <c r="O811" s="68"/>
      <c r="P811" s="68"/>
      <c r="Q811" s="68"/>
      <c r="R811" s="68"/>
      <c r="S811" s="68"/>
      <c r="T811" s="68"/>
      <c r="U811" s="68"/>
      <c r="V811" s="68"/>
      <c r="W811" s="68"/>
      <c r="X811" s="68"/>
      <c r="Y811" s="68"/>
      <c r="Z811" s="68"/>
      <c r="AA811" s="68"/>
      <c r="AB811" s="68"/>
      <c r="AC811" s="68"/>
      <c r="AD811" s="68"/>
      <c r="AE811" s="68"/>
      <c r="AF811" s="68"/>
      <c r="AG811" s="68"/>
      <c r="AH811" s="70"/>
    </row>
    <row r="812" spans="2:34">
      <c r="B812" s="68"/>
      <c r="C812" s="68"/>
      <c r="D812" s="68"/>
      <c r="E812" s="68"/>
      <c r="F812" s="68"/>
      <c r="G812" s="68"/>
      <c r="H812" s="68"/>
      <c r="I812" s="68"/>
      <c r="J812" s="68"/>
      <c r="K812" s="68"/>
      <c r="L812" s="68"/>
      <c r="M812" s="68"/>
      <c r="N812" s="68"/>
      <c r="O812" s="68"/>
      <c r="P812" s="68"/>
      <c r="Q812" s="68"/>
      <c r="R812" s="68"/>
      <c r="S812" s="68"/>
      <c r="T812" s="68"/>
      <c r="U812" s="68"/>
      <c r="V812" s="68"/>
      <c r="W812" s="68"/>
      <c r="X812" s="68"/>
      <c r="Y812" s="68"/>
      <c r="Z812" s="68"/>
      <c r="AA812" s="68"/>
      <c r="AB812" s="68"/>
      <c r="AC812" s="68"/>
      <c r="AD812" s="68"/>
      <c r="AE812" s="68"/>
      <c r="AF812" s="68"/>
      <c r="AG812" s="68"/>
      <c r="AH812" s="70"/>
    </row>
    <row r="813" spans="2:34">
      <c r="B813" s="68"/>
      <c r="C813" s="68"/>
      <c r="D813" s="68"/>
      <c r="E813" s="68"/>
      <c r="F813" s="68"/>
      <c r="G813" s="68"/>
      <c r="H813" s="68"/>
      <c r="I813" s="68"/>
      <c r="J813" s="68"/>
      <c r="K813" s="68"/>
      <c r="L813" s="68"/>
      <c r="M813" s="68"/>
      <c r="N813" s="68"/>
      <c r="O813" s="68"/>
      <c r="P813" s="68"/>
      <c r="Q813" s="68"/>
      <c r="R813" s="68"/>
      <c r="S813" s="68"/>
      <c r="T813" s="68"/>
      <c r="U813" s="68"/>
      <c r="V813" s="68"/>
      <c r="W813" s="68"/>
      <c r="X813" s="68"/>
      <c r="Y813" s="68"/>
      <c r="Z813" s="68"/>
      <c r="AA813" s="68"/>
      <c r="AB813" s="68"/>
      <c r="AC813" s="68"/>
      <c r="AD813" s="68"/>
      <c r="AE813" s="68"/>
      <c r="AF813" s="68"/>
      <c r="AG813" s="68"/>
      <c r="AH813" s="70"/>
    </row>
    <row r="814" spans="2:34">
      <c r="B814" s="68"/>
      <c r="C814" s="68"/>
      <c r="D814" s="68"/>
      <c r="E814" s="68"/>
      <c r="F814" s="68"/>
      <c r="G814" s="68"/>
      <c r="H814" s="68"/>
      <c r="I814" s="68"/>
      <c r="J814" s="68"/>
      <c r="K814" s="68"/>
      <c r="L814" s="68"/>
      <c r="M814" s="68"/>
      <c r="N814" s="68"/>
      <c r="O814" s="68"/>
      <c r="P814" s="68"/>
      <c r="Q814" s="68"/>
      <c r="R814" s="68"/>
      <c r="S814" s="68"/>
      <c r="T814" s="68"/>
      <c r="U814" s="68"/>
      <c r="V814" s="68"/>
      <c r="W814" s="68"/>
      <c r="X814" s="68"/>
      <c r="Y814" s="68"/>
      <c r="Z814" s="68"/>
      <c r="AA814" s="68"/>
      <c r="AB814" s="68"/>
      <c r="AC814" s="68"/>
      <c r="AD814" s="68"/>
      <c r="AE814" s="68"/>
      <c r="AF814" s="68"/>
      <c r="AG814" s="68"/>
      <c r="AH814" s="70"/>
    </row>
    <row r="815" spans="2:34">
      <c r="B815" s="68"/>
      <c r="C815" s="68"/>
      <c r="D815" s="68"/>
      <c r="E815" s="68"/>
      <c r="F815" s="68"/>
      <c r="G815" s="68"/>
      <c r="H815" s="68"/>
      <c r="I815" s="68"/>
      <c r="J815" s="68"/>
      <c r="K815" s="68"/>
      <c r="L815" s="68"/>
      <c r="M815" s="68"/>
      <c r="N815" s="68"/>
      <c r="O815" s="68"/>
      <c r="P815" s="68"/>
      <c r="Q815" s="68"/>
      <c r="R815" s="68"/>
      <c r="S815" s="68"/>
      <c r="T815" s="68"/>
      <c r="U815" s="68"/>
      <c r="V815" s="68"/>
      <c r="W815" s="68"/>
      <c r="X815" s="68"/>
      <c r="Y815" s="68"/>
      <c r="Z815" s="68"/>
      <c r="AA815" s="68"/>
      <c r="AB815" s="68"/>
      <c r="AC815" s="68"/>
      <c r="AD815" s="68"/>
      <c r="AE815" s="68"/>
      <c r="AF815" s="68"/>
      <c r="AG815" s="68"/>
      <c r="AH815" s="70"/>
    </row>
    <row r="816" spans="2:34">
      <c r="B816" s="68"/>
      <c r="C816" s="68"/>
      <c r="D816" s="68"/>
      <c r="E816" s="68"/>
      <c r="F816" s="68"/>
      <c r="G816" s="68"/>
      <c r="H816" s="68"/>
      <c r="I816" s="68"/>
      <c r="J816" s="68"/>
      <c r="K816" s="68"/>
      <c r="L816" s="68"/>
      <c r="M816" s="68"/>
      <c r="N816" s="68"/>
      <c r="O816" s="68"/>
      <c r="P816" s="68"/>
      <c r="Q816" s="68"/>
      <c r="R816" s="68"/>
      <c r="S816" s="68"/>
      <c r="T816" s="68"/>
      <c r="U816" s="68"/>
      <c r="V816" s="68"/>
      <c r="W816" s="68"/>
      <c r="X816" s="68"/>
      <c r="Y816" s="68"/>
      <c r="Z816" s="68"/>
      <c r="AA816" s="68"/>
      <c r="AB816" s="68"/>
      <c r="AC816" s="68"/>
      <c r="AD816" s="68"/>
      <c r="AE816" s="68"/>
      <c r="AF816" s="68"/>
      <c r="AG816" s="68"/>
      <c r="AH816" s="70"/>
    </row>
    <row r="817" spans="2:34">
      <c r="B817" s="68"/>
      <c r="C817" s="68"/>
      <c r="D817" s="68"/>
      <c r="E817" s="68"/>
      <c r="F817" s="68"/>
      <c r="G817" s="68"/>
      <c r="H817" s="68"/>
      <c r="I817" s="68"/>
      <c r="J817" s="68"/>
      <c r="K817" s="68"/>
      <c r="L817" s="68"/>
      <c r="M817" s="68"/>
      <c r="N817" s="68"/>
      <c r="O817" s="68"/>
      <c r="P817" s="68"/>
      <c r="Q817" s="68"/>
      <c r="R817" s="68"/>
      <c r="S817" s="68"/>
      <c r="T817" s="68"/>
      <c r="U817" s="68"/>
      <c r="V817" s="68"/>
      <c r="W817" s="68"/>
      <c r="X817" s="68"/>
      <c r="Y817" s="68"/>
      <c r="Z817" s="68"/>
      <c r="AA817" s="68"/>
      <c r="AB817" s="68"/>
      <c r="AC817" s="68"/>
      <c r="AD817" s="68"/>
      <c r="AE817" s="68"/>
      <c r="AF817" s="68"/>
      <c r="AG817" s="68"/>
      <c r="AH817" s="70"/>
    </row>
    <row r="818" spans="2:34">
      <c r="B818" s="68"/>
      <c r="C818" s="68"/>
      <c r="D818" s="68"/>
      <c r="E818" s="68"/>
      <c r="F818" s="68"/>
      <c r="G818" s="68"/>
      <c r="H818" s="68"/>
      <c r="I818" s="68"/>
      <c r="J818" s="68"/>
      <c r="K818" s="68"/>
      <c r="L818" s="68"/>
      <c r="M818" s="68"/>
      <c r="N818" s="68"/>
      <c r="O818" s="68"/>
      <c r="P818" s="68"/>
      <c r="Q818" s="68"/>
      <c r="R818" s="68"/>
      <c r="S818" s="68"/>
      <c r="T818" s="68"/>
      <c r="U818" s="68"/>
      <c r="V818" s="68"/>
      <c r="W818" s="68"/>
      <c r="X818" s="68"/>
      <c r="Y818" s="68"/>
      <c r="Z818" s="68"/>
      <c r="AA818" s="68"/>
      <c r="AB818" s="68"/>
      <c r="AC818" s="68"/>
      <c r="AD818" s="68"/>
      <c r="AE818" s="68"/>
      <c r="AF818" s="68"/>
      <c r="AG818" s="68"/>
      <c r="AH818" s="70"/>
    </row>
    <row r="819" spans="2:34">
      <c r="B819" s="68"/>
      <c r="C819" s="68"/>
      <c r="D819" s="68"/>
      <c r="E819" s="68"/>
      <c r="F819" s="68"/>
      <c r="G819" s="68"/>
      <c r="H819" s="68"/>
      <c r="I819" s="68"/>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70"/>
    </row>
    <row r="820" spans="2:34">
      <c r="B820" s="68"/>
      <c r="C820" s="68"/>
      <c r="D820" s="68"/>
      <c r="E820" s="68"/>
      <c r="F820" s="68"/>
      <c r="G820" s="68"/>
      <c r="H820" s="68"/>
      <c r="I820" s="68"/>
      <c r="J820" s="68"/>
      <c r="K820" s="68"/>
      <c r="L820" s="68"/>
      <c r="M820" s="68"/>
      <c r="N820" s="68"/>
      <c r="O820" s="68"/>
      <c r="P820" s="68"/>
      <c r="Q820" s="68"/>
      <c r="R820" s="68"/>
      <c r="S820" s="68"/>
      <c r="T820" s="68"/>
      <c r="U820" s="68"/>
      <c r="V820" s="68"/>
      <c r="W820" s="68"/>
      <c r="X820" s="68"/>
      <c r="Y820" s="68"/>
      <c r="Z820" s="68"/>
      <c r="AA820" s="68"/>
      <c r="AB820" s="68"/>
      <c r="AC820" s="68"/>
      <c r="AD820" s="68"/>
      <c r="AE820" s="68"/>
      <c r="AF820" s="68"/>
      <c r="AG820" s="68"/>
      <c r="AH820" s="70"/>
    </row>
    <row r="821" spans="2:34">
      <c r="B821" s="68"/>
      <c r="C821" s="68"/>
      <c r="D821" s="68"/>
      <c r="E821" s="68"/>
      <c r="F821" s="68"/>
      <c r="G821" s="68"/>
      <c r="H821" s="68"/>
      <c r="I821" s="68"/>
      <c r="J821" s="68"/>
      <c r="K821" s="68"/>
      <c r="L821" s="68"/>
      <c r="M821" s="68"/>
      <c r="N821" s="68"/>
      <c r="O821" s="68"/>
      <c r="P821" s="68"/>
      <c r="Q821" s="68"/>
      <c r="R821" s="68"/>
      <c r="S821" s="68"/>
      <c r="T821" s="68"/>
      <c r="U821" s="68"/>
      <c r="V821" s="68"/>
      <c r="W821" s="68"/>
      <c r="X821" s="68"/>
      <c r="Y821" s="68"/>
      <c r="Z821" s="68"/>
      <c r="AA821" s="68"/>
      <c r="AB821" s="68"/>
      <c r="AC821" s="68"/>
      <c r="AD821" s="68"/>
      <c r="AE821" s="68"/>
      <c r="AF821" s="68"/>
      <c r="AG821" s="68"/>
      <c r="AH821" s="70"/>
    </row>
    <row r="822" spans="2:34">
      <c r="B822" s="68"/>
      <c r="C822" s="68"/>
      <c r="D822" s="68"/>
      <c r="E822" s="68"/>
      <c r="F822" s="68"/>
      <c r="G822" s="68"/>
      <c r="H822" s="68"/>
      <c r="I822" s="68"/>
      <c r="J822" s="68"/>
      <c r="K822" s="68"/>
      <c r="L822" s="68"/>
      <c r="M822" s="68"/>
      <c r="N822" s="68"/>
      <c r="O822" s="68"/>
      <c r="P822" s="68"/>
      <c r="Q822" s="68"/>
      <c r="R822" s="68"/>
      <c r="S822" s="68"/>
      <c r="T822" s="68"/>
      <c r="U822" s="68"/>
      <c r="V822" s="68"/>
      <c r="W822" s="68"/>
      <c r="X822" s="68"/>
      <c r="Y822" s="68"/>
      <c r="Z822" s="68"/>
      <c r="AA822" s="68"/>
      <c r="AB822" s="68"/>
      <c r="AC822" s="68"/>
      <c r="AD822" s="68"/>
      <c r="AE822" s="68"/>
      <c r="AF822" s="68"/>
      <c r="AG822" s="68"/>
      <c r="AH822" s="70"/>
    </row>
    <row r="823" spans="2:34">
      <c r="B823" s="68"/>
      <c r="C823" s="68"/>
      <c r="D823" s="68"/>
      <c r="E823" s="68"/>
      <c r="F823" s="68"/>
      <c r="G823" s="68"/>
      <c r="H823" s="68"/>
      <c r="I823" s="68"/>
      <c r="J823" s="68"/>
      <c r="K823" s="68"/>
      <c r="L823" s="68"/>
      <c r="M823" s="68"/>
      <c r="N823" s="68"/>
      <c r="O823" s="68"/>
      <c r="P823" s="68"/>
      <c r="Q823" s="68"/>
      <c r="R823" s="68"/>
      <c r="S823" s="68"/>
      <c r="T823" s="68"/>
      <c r="U823" s="68"/>
      <c r="V823" s="68"/>
      <c r="W823" s="68"/>
      <c r="X823" s="68"/>
      <c r="Y823" s="68"/>
      <c r="Z823" s="68"/>
      <c r="AA823" s="68"/>
      <c r="AB823" s="68"/>
      <c r="AC823" s="68"/>
      <c r="AD823" s="68"/>
      <c r="AE823" s="68"/>
      <c r="AF823" s="68"/>
      <c r="AG823" s="68"/>
      <c r="AH823" s="70"/>
    </row>
    <row r="824" spans="2:34">
      <c r="B824" s="68"/>
      <c r="C824" s="68"/>
      <c r="D824" s="68"/>
      <c r="E824" s="68"/>
      <c r="F824" s="68"/>
      <c r="G824" s="68"/>
      <c r="H824" s="68"/>
      <c r="I824" s="68"/>
      <c r="J824" s="68"/>
      <c r="K824" s="68"/>
      <c r="L824" s="68"/>
      <c r="M824" s="68"/>
      <c r="N824" s="68"/>
      <c r="O824" s="68"/>
      <c r="P824" s="68"/>
      <c r="Q824" s="68"/>
      <c r="R824" s="68"/>
      <c r="S824" s="68"/>
      <c r="T824" s="68"/>
      <c r="U824" s="68"/>
      <c r="V824" s="68"/>
      <c r="W824" s="68"/>
      <c r="X824" s="68"/>
      <c r="Y824" s="68"/>
      <c r="Z824" s="68"/>
      <c r="AA824" s="68"/>
      <c r="AB824" s="68"/>
      <c r="AC824" s="68"/>
      <c r="AD824" s="68"/>
      <c r="AE824" s="68"/>
      <c r="AF824" s="68"/>
      <c r="AG824" s="68"/>
      <c r="AH824" s="70"/>
    </row>
    <row r="825" spans="2:34">
      <c r="B825" s="68"/>
      <c r="C825" s="68"/>
      <c r="D825" s="68"/>
      <c r="E825" s="68"/>
      <c r="F825" s="68"/>
      <c r="G825" s="68"/>
      <c r="H825" s="68"/>
      <c r="I825" s="68"/>
      <c r="J825" s="68"/>
      <c r="K825" s="68"/>
      <c r="L825" s="68"/>
      <c r="M825" s="68"/>
      <c r="N825" s="68"/>
      <c r="O825" s="68"/>
      <c r="P825" s="68"/>
      <c r="Q825" s="68"/>
      <c r="R825" s="68"/>
      <c r="S825" s="68"/>
      <c r="T825" s="68"/>
      <c r="U825" s="68"/>
      <c r="V825" s="68"/>
      <c r="W825" s="68"/>
      <c r="X825" s="68"/>
      <c r="Y825" s="68"/>
      <c r="Z825" s="68"/>
      <c r="AA825" s="68"/>
      <c r="AB825" s="68"/>
      <c r="AC825" s="68"/>
      <c r="AD825" s="68"/>
      <c r="AE825" s="68"/>
      <c r="AF825" s="68"/>
      <c r="AG825" s="68"/>
      <c r="AH825" s="70"/>
    </row>
    <row r="826" spans="2:34">
      <c r="B826" s="68"/>
      <c r="C826" s="68"/>
      <c r="D826" s="68"/>
      <c r="E826" s="68"/>
      <c r="F826" s="68"/>
      <c r="G826" s="68"/>
      <c r="H826" s="68"/>
      <c r="I826" s="68"/>
      <c r="J826" s="68"/>
      <c r="K826" s="68"/>
      <c r="L826" s="68"/>
      <c r="M826" s="68"/>
      <c r="N826" s="68"/>
      <c r="O826" s="68"/>
      <c r="P826" s="68"/>
      <c r="Q826" s="68"/>
      <c r="R826" s="68"/>
      <c r="S826" s="68"/>
      <c r="T826" s="68"/>
      <c r="U826" s="68"/>
      <c r="V826" s="68"/>
      <c r="W826" s="68"/>
      <c r="X826" s="68"/>
      <c r="Y826" s="68"/>
      <c r="Z826" s="68"/>
      <c r="AA826" s="68"/>
      <c r="AB826" s="68"/>
      <c r="AC826" s="68"/>
      <c r="AD826" s="68"/>
      <c r="AE826" s="68"/>
      <c r="AF826" s="68"/>
      <c r="AG826" s="68"/>
      <c r="AH826" s="70"/>
    </row>
    <row r="827" spans="2:34">
      <c r="B827" s="68"/>
      <c r="C827" s="68"/>
      <c r="D827" s="68"/>
      <c r="E827" s="68"/>
      <c r="F827" s="68"/>
      <c r="G827" s="68"/>
      <c r="H827" s="68"/>
      <c r="I827" s="68"/>
      <c r="J827" s="68"/>
      <c r="K827" s="68"/>
      <c r="L827" s="68"/>
      <c r="M827" s="68"/>
      <c r="N827" s="68"/>
      <c r="O827" s="68"/>
      <c r="P827" s="68"/>
      <c r="Q827" s="68"/>
      <c r="R827" s="68"/>
      <c r="S827" s="68"/>
      <c r="T827" s="68"/>
      <c r="U827" s="68"/>
      <c r="V827" s="68"/>
      <c r="W827" s="68"/>
      <c r="X827" s="68"/>
      <c r="Y827" s="68"/>
      <c r="Z827" s="68"/>
      <c r="AA827" s="68"/>
      <c r="AB827" s="68"/>
      <c r="AC827" s="68"/>
      <c r="AD827" s="68"/>
      <c r="AE827" s="68"/>
      <c r="AF827" s="68"/>
      <c r="AG827" s="68"/>
      <c r="AH827" s="70"/>
    </row>
    <row r="828" spans="2:34">
      <c r="B828" s="68"/>
      <c r="C828" s="68"/>
      <c r="D828" s="68"/>
      <c r="E828" s="68"/>
      <c r="F828" s="68"/>
      <c r="G828" s="68"/>
      <c r="H828" s="68"/>
      <c r="I828" s="68"/>
      <c r="J828" s="68"/>
      <c r="K828" s="68"/>
      <c r="L828" s="68"/>
      <c r="M828" s="68"/>
      <c r="N828" s="68"/>
      <c r="O828" s="68"/>
      <c r="P828" s="68"/>
      <c r="Q828" s="68"/>
      <c r="R828" s="68"/>
      <c r="S828" s="68"/>
      <c r="T828" s="68"/>
      <c r="U828" s="68"/>
      <c r="V828" s="68"/>
      <c r="W828" s="68"/>
      <c r="X828" s="68"/>
      <c r="Y828" s="68"/>
      <c r="Z828" s="68"/>
      <c r="AA828" s="68"/>
      <c r="AB828" s="68"/>
      <c r="AC828" s="68"/>
      <c r="AD828" s="68"/>
      <c r="AE828" s="68"/>
      <c r="AF828" s="68"/>
      <c r="AG828" s="68"/>
      <c r="AH828" s="70"/>
    </row>
    <row r="829" spans="2:34">
      <c r="B829" s="68"/>
      <c r="C829" s="68"/>
      <c r="D829" s="68"/>
      <c r="E829" s="68"/>
      <c r="F829" s="68"/>
      <c r="G829" s="68"/>
      <c r="H829" s="68"/>
      <c r="I829" s="68"/>
      <c r="J829" s="68"/>
      <c r="K829" s="68"/>
      <c r="L829" s="68"/>
      <c r="M829" s="68"/>
      <c r="N829" s="68"/>
      <c r="O829" s="68"/>
      <c r="P829" s="68"/>
      <c r="Q829" s="68"/>
      <c r="R829" s="68"/>
      <c r="S829" s="68"/>
      <c r="T829" s="68"/>
      <c r="U829" s="68"/>
      <c r="V829" s="68"/>
      <c r="W829" s="68"/>
      <c r="X829" s="68"/>
      <c r="Y829" s="68"/>
      <c r="Z829" s="68"/>
      <c r="AA829" s="68"/>
      <c r="AB829" s="68"/>
      <c r="AC829" s="68"/>
      <c r="AD829" s="68"/>
      <c r="AE829" s="68"/>
      <c r="AF829" s="68"/>
      <c r="AG829" s="68"/>
      <c r="AH829" s="70"/>
    </row>
    <row r="830" spans="2:34">
      <c r="B830" s="68"/>
      <c r="C830" s="68"/>
      <c r="D830" s="68"/>
      <c r="E830" s="68"/>
      <c r="F830" s="68"/>
      <c r="G830" s="68"/>
      <c r="H830" s="68"/>
      <c r="I830" s="68"/>
      <c r="J830" s="68"/>
      <c r="K830" s="68"/>
      <c r="L830" s="68"/>
      <c r="M830" s="68"/>
      <c r="N830" s="68"/>
      <c r="O830" s="68"/>
      <c r="P830" s="68"/>
      <c r="Q830" s="68"/>
      <c r="R830" s="68"/>
      <c r="S830" s="68"/>
      <c r="T830" s="68"/>
      <c r="U830" s="68"/>
      <c r="V830" s="68"/>
      <c r="W830" s="68"/>
      <c r="X830" s="68"/>
      <c r="Y830" s="68"/>
      <c r="Z830" s="68"/>
      <c r="AA830" s="68"/>
      <c r="AB830" s="68"/>
      <c r="AC830" s="68"/>
      <c r="AD830" s="68"/>
      <c r="AE830" s="68"/>
      <c r="AF830" s="68"/>
      <c r="AG830" s="68"/>
      <c r="AH830" s="70"/>
    </row>
    <row r="831" spans="2:34">
      <c r="B831" s="68"/>
      <c r="C831" s="68"/>
      <c r="D831" s="68"/>
      <c r="E831" s="68"/>
      <c r="F831" s="68"/>
      <c r="G831" s="68"/>
      <c r="H831" s="68"/>
      <c r="I831" s="68"/>
      <c r="J831" s="68"/>
      <c r="K831" s="68"/>
      <c r="L831" s="68"/>
      <c r="M831" s="68"/>
      <c r="N831" s="68"/>
      <c r="O831" s="68"/>
      <c r="P831" s="68"/>
      <c r="Q831" s="68"/>
      <c r="R831" s="68"/>
      <c r="S831" s="68"/>
      <c r="T831" s="68"/>
      <c r="U831" s="68"/>
      <c r="V831" s="68"/>
      <c r="W831" s="68"/>
      <c r="X831" s="68"/>
      <c r="Y831" s="68"/>
      <c r="Z831" s="68"/>
      <c r="AA831" s="68"/>
      <c r="AB831" s="68"/>
      <c r="AC831" s="68"/>
      <c r="AD831" s="68"/>
      <c r="AE831" s="68"/>
      <c r="AF831" s="68"/>
      <c r="AG831" s="68"/>
      <c r="AH831" s="70"/>
    </row>
    <row r="832" spans="2:34">
      <c r="B832" s="68"/>
      <c r="C832" s="68"/>
      <c r="D832" s="68"/>
      <c r="E832" s="68"/>
      <c r="F832" s="68"/>
      <c r="G832" s="68"/>
      <c r="H832" s="68"/>
      <c r="I832" s="68"/>
      <c r="J832" s="68"/>
      <c r="K832" s="68"/>
      <c r="L832" s="68"/>
      <c r="M832" s="68"/>
      <c r="N832" s="68"/>
      <c r="O832" s="68"/>
      <c r="P832" s="68"/>
      <c r="Q832" s="68"/>
      <c r="R832" s="68"/>
      <c r="S832" s="68"/>
      <c r="T832" s="68"/>
      <c r="U832" s="68"/>
      <c r="V832" s="68"/>
      <c r="W832" s="68"/>
      <c r="X832" s="68"/>
      <c r="Y832" s="68"/>
      <c r="Z832" s="68"/>
      <c r="AA832" s="68"/>
      <c r="AB832" s="68"/>
      <c r="AC832" s="68"/>
      <c r="AD832" s="68"/>
      <c r="AE832" s="68"/>
      <c r="AF832" s="68"/>
      <c r="AG832" s="68"/>
      <c r="AH832" s="70"/>
    </row>
    <row r="833" spans="2:34">
      <c r="B833" s="68"/>
      <c r="C833" s="68"/>
      <c r="D833" s="68"/>
      <c r="E833" s="68"/>
      <c r="F833" s="68"/>
      <c r="G833" s="68"/>
      <c r="H833" s="68"/>
      <c r="I833" s="68"/>
      <c r="J833" s="68"/>
      <c r="K833" s="68"/>
      <c r="L833" s="68"/>
      <c r="M833" s="68"/>
      <c r="N833" s="68"/>
      <c r="O833" s="68"/>
      <c r="P833" s="68"/>
      <c r="Q833" s="68"/>
      <c r="R833" s="68"/>
      <c r="S833" s="68"/>
      <c r="T833" s="68"/>
      <c r="U833" s="68"/>
      <c r="V833" s="68"/>
      <c r="W833" s="68"/>
      <c r="X833" s="68"/>
      <c r="Y833" s="68"/>
      <c r="Z833" s="68"/>
      <c r="AA833" s="68"/>
      <c r="AB833" s="68"/>
      <c r="AC833" s="68"/>
      <c r="AD833" s="68"/>
      <c r="AE833" s="68"/>
      <c r="AF833" s="68"/>
      <c r="AG833" s="68"/>
      <c r="AH833" s="70"/>
    </row>
    <row r="834" spans="2:34">
      <c r="B834" s="68"/>
      <c r="C834" s="68"/>
      <c r="D834" s="68"/>
      <c r="E834" s="68"/>
      <c r="F834" s="68"/>
      <c r="G834" s="68"/>
      <c r="H834" s="68"/>
      <c r="I834" s="68"/>
      <c r="J834" s="68"/>
      <c r="K834" s="68"/>
      <c r="L834" s="68"/>
      <c r="M834" s="68"/>
      <c r="N834" s="68"/>
      <c r="O834" s="68"/>
      <c r="P834" s="68"/>
      <c r="Q834" s="68"/>
      <c r="R834" s="68"/>
      <c r="S834" s="68"/>
      <c r="T834" s="68"/>
      <c r="U834" s="68"/>
      <c r="V834" s="68"/>
      <c r="W834" s="68"/>
      <c r="X834" s="68"/>
      <c r="Y834" s="68"/>
      <c r="Z834" s="68"/>
      <c r="AA834" s="68"/>
      <c r="AB834" s="68"/>
      <c r="AC834" s="68"/>
      <c r="AD834" s="68"/>
      <c r="AE834" s="68"/>
      <c r="AF834" s="68"/>
      <c r="AG834" s="68"/>
      <c r="AH834" s="70"/>
    </row>
    <row r="835" spans="2:34">
      <c r="B835" s="68"/>
      <c r="C835" s="68"/>
      <c r="D835" s="68"/>
      <c r="E835" s="68"/>
      <c r="F835" s="68"/>
      <c r="G835" s="68"/>
      <c r="H835" s="68"/>
      <c r="I835" s="68"/>
      <c r="J835" s="68"/>
      <c r="K835" s="68"/>
      <c r="L835" s="68"/>
      <c r="M835" s="68"/>
      <c r="N835" s="68"/>
      <c r="O835" s="68"/>
      <c r="P835" s="68"/>
      <c r="Q835" s="68"/>
      <c r="R835" s="68"/>
      <c r="S835" s="68"/>
      <c r="T835" s="68"/>
      <c r="U835" s="68"/>
      <c r="V835" s="68"/>
      <c r="W835" s="68"/>
      <c r="X835" s="68"/>
      <c r="Y835" s="68"/>
      <c r="Z835" s="68"/>
      <c r="AA835" s="68"/>
      <c r="AB835" s="68"/>
      <c r="AC835" s="68"/>
      <c r="AD835" s="68"/>
      <c r="AE835" s="68"/>
      <c r="AF835" s="68"/>
      <c r="AG835" s="68"/>
      <c r="AH835" s="70"/>
    </row>
    <row r="836" spans="2:34">
      <c r="B836" s="68"/>
      <c r="C836" s="68"/>
      <c r="D836" s="68"/>
      <c r="E836" s="68"/>
      <c r="F836" s="68"/>
      <c r="G836" s="68"/>
      <c r="H836" s="68"/>
      <c r="I836" s="68"/>
      <c r="J836" s="68"/>
      <c r="K836" s="68"/>
      <c r="L836" s="68"/>
      <c r="M836" s="68"/>
      <c r="N836" s="68"/>
      <c r="O836" s="68"/>
      <c r="P836" s="68"/>
      <c r="Q836" s="68"/>
      <c r="R836" s="68"/>
      <c r="S836" s="68"/>
      <c r="T836" s="68"/>
      <c r="U836" s="68"/>
      <c r="V836" s="68"/>
      <c r="W836" s="68"/>
      <c r="X836" s="68"/>
      <c r="Y836" s="68"/>
      <c r="Z836" s="68"/>
      <c r="AA836" s="68"/>
      <c r="AB836" s="68"/>
      <c r="AC836" s="68"/>
      <c r="AD836" s="68"/>
      <c r="AE836" s="68"/>
      <c r="AF836" s="68"/>
      <c r="AG836" s="68"/>
      <c r="AH836" s="70"/>
    </row>
    <row r="837" spans="2:34">
      <c r="B837" s="68"/>
      <c r="C837" s="68"/>
      <c r="D837" s="68"/>
      <c r="E837" s="68"/>
      <c r="F837" s="68"/>
      <c r="G837" s="68"/>
      <c r="H837" s="68"/>
      <c r="I837" s="68"/>
      <c r="J837" s="68"/>
      <c r="K837" s="68"/>
      <c r="L837" s="68"/>
      <c r="M837" s="68"/>
      <c r="N837" s="68"/>
      <c r="O837" s="68"/>
      <c r="P837" s="68"/>
      <c r="Q837" s="68"/>
      <c r="R837" s="68"/>
      <c r="S837" s="68"/>
      <c r="T837" s="68"/>
      <c r="U837" s="68"/>
      <c r="V837" s="68"/>
      <c r="W837" s="68"/>
      <c r="X837" s="68"/>
      <c r="Y837" s="68"/>
      <c r="Z837" s="68"/>
      <c r="AA837" s="68"/>
      <c r="AB837" s="68"/>
      <c r="AC837" s="68"/>
      <c r="AD837" s="68"/>
      <c r="AE837" s="68"/>
      <c r="AF837" s="68"/>
      <c r="AG837" s="68"/>
      <c r="AH837" s="70"/>
    </row>
    <row r="838" spans="2:34">
      <c r="B838" s="68"/>
      <c r="C838" s="68"/>
      <c r="D838" s="68"/>
      <c r="E838" s="68"/>
      <c r="F838" s="68"/>
      <c r="G838" s="68"/>
      <c r="H838" s="68"/>
      <c r="I838" s="68"/>
      <c r="J838" s="68"/>
      <c r="K838" s="68"/>
      <c r="L838" s="68"/>
      <c r="M838" s="68"/>
      <c r="N838" s="68"/>
      <c r="O838" s="68"/>
      <c r="P838" s="68"/>
      <c r="Q838" s="68"/>
      <c r="R838" s="68"/>
      <c r="S838" s="68"/>
      <c r="T838" s="68"/>
      <c r="U838" s="68"/>
      <c r="V838" s="68"/>
      <c r="W838" s="68"/>
      <c r="X838" s="68"/>
      <c r="Y838" s="68"/>
      <c r="Z838" s="68"/>
      <c r="AA838" s="68"/>
      <c r="AB838" s="68"/>
      <c r="AC838" s="68"/>
      <c r="AD838" s="68"/>
      <c r="AE838" s="68"/>
      <c r="AF838" s="68"/>
      <c r="AG838" s="68"/>
      <c r="AH838" s="70"/>
    </row>
    <row r="839" spans="2:34">
      <c r="B839" s="68"/>
      <c r="C839" s="68"/>
      <c r="D839" s="68"/>
      <c r="E839" s="68"/>
      <c r="F839" s="68"/>
      <c r="G839" s="68"/>
      <c r="H839" s="68"/>
      <c r="I839" s="68"/>
      <c r="J839" s="68"/>
      <c r="K839" s="68"/>
      <c r="L839" s="68"/>
      <c r="M839" s="68"/>
      <c r="N839" s="68"/>
      <c r="O839" s="68"/>
      <c r="P839" s="68"/>
      <c r="Q839" s="68"/>
      <c r="R839" s="68"/>
      <c r="S839" s="68"/>
      <c r="T839" s="68"/>
      <c r="U839" s="68"/>
      <c r="V839" s="68"/>
      <c r="W839" s="68"/>
      <c r="X839" s="68"/>
      <c r="Y839" s="68"/>
      <c r="Z839" s="68"/>
      <c r="AA839" s="68"/>
      <c r="AB839" s="68"/>
      <c r="AC839" s="68"/>
      <c r="AD839" s="68"/>
      <c r="AE839" s="68"/>
      <c r="AF839" s="68"/>
      <c r="AG839" s="68"/>
      <c r="AH839" s="70"/>
    </row>
    <row r="840" spans="2:34">
      <c r="B840" s="68"/>
      <c r="C840" s="68"/>
      <c r="D840" s="68"/>
      <c r="E840" s="68"/>
      <c r="F840" s="68"/>
      <c r="G840" s="68"/>
      <c r="H840" s="68"/>
      <c r="I840" s="68"/>
      <c r="J840" s="68"/>
      <c r="K840" s="68"/>
      <c r="L840" s="68"/>
      <c r="M840" s="68"/>
      <c r="N840" s="68"/>
      <c r="O840" s="68"/>
      <c r="P840" s="68"/>
      <c r="Q840" s="68"/>
      <c r="R840" s="68"/>
      <c r="S840" s="68"/>
      <c r="T840" s="68"/>
      <c r="U840" s="68"/>
      <c r="V840" s="68"/>
      <c r="W840" s="68"/>
      <c r="X840" s="68"/>
      <c r="Y840" s="68"/>
      <c r="Z840" s="68"/>
      <c r="AA840" s="68"/>
      <c r="AB840" s="68"/>
      <c r="AC840" s="68"/>
      <c r="AD840" s="68"/>
      <c r="AE840" s="68"/>
      <c r="AF840" s="68"/>
      <c r="AG840" s="68"/>
      <c r="AH840" s="70"/>
    </row>
    <row r="841" spans="2:34">
      <c r="B841" s="68"/>
      <c r="C841" s="68"/>
      <c r="D841" s="68"/>
      <c r="E841" s="68"/>
      <c r="F841" s="68"/>
      <c r="G841" s="68"/>
      <c r="H841" s="68"/>
      <c r="I841" s="68"/>
      <c r="J841" s="68"/>
      <c r="K841" s="68"/>
      <c r="L841" s="68"/>
      <c r="M841" s="68"/>
      <c r="N841" s="68"/>
      <c r="O841" s="68"/>
      <c r="P841" s="68"/>
      <c r="Q841" s="68"/>
      <c r="R841" s="68"/>
      <c r="S841" s="68"/>
      <c r="T841" s="68"/>
      <c r="U841" s="68"/>
      <c r="V841" s="68"/>
      <c r="W841" s="68"/>
      <c r="X841" s="68"/>
      <c r="Y841" s="68"/>
      <c r="Z841" s="68"/>
      <c r="AA841" s="68"/>
      <c r="AB841" s="68"/>
      <c r="AC841" s="68"/>
      <c r="AD841" s="68"/>
      <c r="AE841" s="68"/>
      <c r="AF841" s="68"/>
      <c r="AG841" s="68"/>
      <c r="AH841" s="70"/>
    </row>
    <row r="842" spans="2:34">
      <c r="B842" s="68"/>
      <c r="C842" s="68"/>
      <c r="D842" s="68"/>
      <c r="E842" s="68"/>
      <c r="F842" s="68"/>
      <c r="G842" s="68"/>
      <c r="H842" s="68"/>
      <c r="I842" s="68"/>
      <c r="J842" s="68"/>
      <c r="K842" s="68"/>
      <c r="L842" s="68"/>
      <c r="M842" s="68"/>
      <c r="N842" s="68"/>
      <c r="O842" s="68"/>
      <c r="P842" s="68"/>
      <c r="Q842" s="68"/>
      <c r="R842" s="68"/>
      <c r="S842" s="68"/>
      <c r="T842" s="68"/>
      <c r="U842" s="68"/>
      <c r="V842" s="68"/>
      <c r="W842" s="68"/>
      <c r="X842" s="68"/>
      <c r="Y842" s="68"/>
      <c r="Z842" s="68"/>
      <c r="AA842" s="68"/>
      <c r="AB842" s="68"/>
      <c r="AC842" s="68"/>
      <c r="AD842" s="68"/>
      <c r="AE842" s="68"/>
      <c r="AF842" s="68"/>
      <c r="AG842" s="68"/>
      <c r="AH842" s="70"/>
    </row>
    <row r="843" spans="2:34">
      <c r="B843" s="68"/>
      <c r="C843" s="68"/>
      <c r="D843" s="68"/>
      <c r="E843" s="68"/>
      <c r="F843" s="68"/>
      <c r="G843" s="68"/>
      <c r="H843" s="68"/>
      <c r="I843" s="68"/>
      <c r="J843" s="68"/>
      <c r="K843" s="68"/>
      <c r="L843" s="68"/>
      <c r="M843" s="68"/>
      <c r="N843" s="68"/>
      <c r="O843" s="68"/>
      <c r="P843" s="68"/>
      <c r="Q843" s="68"/>
      <c r="R843" s="68"/>
      <c r="S843" s="68"/>
      <c r="T843" s="68"/>
      <c r="U843" s="68"/>
      <c r="V843" s="68"/>
      <c r="W843" s="68"/>
      <c r="X843" s="68"/>
      <c r="Y843" s="68"/>
      <c r="Z843" s="68"/>
      <c r="AA843" s="68"/>
      <c r="AB843" s="68"/>
      <c r="AC843" s="68"/>
      <c r="AD843" s="68"/>
      <c r="AE843" s="68"/>
      <c r="AF843" s="68"/>
      <c r="AG843" s="68"/>
      <c r="AH843" s="70"/>
    </row>
    <row r="844" spans="2:34">
      <c r="B844" s="68"/>
      <c r="C844" s="68"/>
      <c r="D844" s="68"/>
      <c r="E844" s="68"/>
      <c r="F844" s="68"/>
      <c r="G844" s="68"/>
      <c r="H844" s="68"/>
      <c r="I844" s="68"/>
      <c r="J844" s="68"/>
      <c r="K844" s="68"/>
      <c r="L844" s="68"/>
      <c r="M844" s="68"/>
      <c r="N844" s="68"/>
      <c r="O844" s="68"/>
      <c r="P844" s="68"/>
      <c r="Q844" s="68"/>
      <c r="R844" s="68"/>
      <c r="S844" s="68"/>
      <c r="T844" s="68"/>
      <c r="U844" s="68"/>
      <c r="V844" s="68"/>
      <c r="W844" s="68"/>
      <c r="X844" s="68"/>
      <c r="Y844" s="68"/>
      <c r="Z844" s="68"/>
      <c r="AA844" s="68"/>
      <c r="AB844" s="68"/>
      <c r="AC844" s="68"/>
      <c r="AD844" s="68"/>
      <c r="AE844" s="68"/>
      <c r="AF844" s="68"/>
      <c r="AG844" s="68"/>
      <c r="AH844" s="70"/>
    </row>
    <row r="845" spans="2:34">
      <c r="B845" s="68"/>
      <c r="C845" s="68"/>
      <c r="D845" s="68"/>
      <c r="E845" s="68"/>
      <c r="F845" s="68"/>
      <c r="G845" s="68"/>
      <c r="H845" s="68"/>
      <c r="I845" s="68"/>
      <c r="J845" s="68"/>
      <c r="K845" s="68"/>
      <c r="L845" s="68"/>
      <c r="M845" s="68"/>
      <c r="N845" s="68"/>
      <c r="O845" s="68"/>
      <c r="P845" s="68"/>
      <c r="Q845" s="68"/>
      <c r="R845" s="68"/>
      <c r="S845" s="68"/>
      <c r="T845" s="68"/>
      <c r="U845" s="68"/>
      <c r="V845" s="68"/>
      <c r="W845" s="68"/>
      <c r="X845" s="68"/>
      <c r="Y845" s="68"/>
      <c r="Z845" s="68"/>
      <c r="AA845" s="68"/>
      <c r="AB845" s="68"/>
      <c r="AC845" s="68"/>
      <c r="AD845" s="68"/>
      <c r="AE845" s="68"/>
      <c r="AF845" s="68"/>
      <c r="AG845" s="68"/>
      <c r="AH845" s="70"/>
    </row>
    <row r="846" spans="2:34">
      <c r="B846" s="68"/>
      <c r="C846" s="68"/>
      <c r="D846" s="68"/>
      <c r="E846" s="68"/>
      <c r="F846" s="68"/>
      <c r="G846" s="68"/>
      <c r="H846" s="68"/>
      <c r="I846" s="68"/>
      <c r="J846" s="68"/>
      <c r="K846" s="68"/>
      <c r="L846" s="68"/>
      <c r="M846" s="68"/>
      <c r="N846" s="68"/>
      <c r="O846" s="68"/>
      <c r="P846" s="68"/>
      <c r="Q846" s="68"/>
      <c r="R846" s="68"/>
      <c r="S846" s="68"/>
      <c r="T846" s="68"/>
      <c r="U846" s="68"/>
      <c r="V846" s="68"/>
      <c r="W846" s="68"/>
      <c r="X846" s="68"/>
      <c r="Y846" s="68"/>
      <c r="Z846" s="68"/>
      <c r="AA846" s="68"/>
      <c r="AB846" s="68"/>
      <c r="AC846" s="68"/>
      <c r="AD846" s="68"/>
      <c r="AE846" s="68"/>
      <c r="AF846" s="68"/>
      <c r="AG846" s="68"/>
      <c r="AH846" s="70"/>
    </row>
    <row r="847" spans="2:34">
      <c r="B847" s="68"/>
      <c r="C847" s="68"/>
      <c r="D847" s="68"/>
      <c r="E847" s="68"/>
      <c r="F847" s="68"/>
      <c r="G847" s="68"/>
      <c r="H847" s="68"/>
      <c r="I847" s="68"/>
      <c r="J847" s="68"/>
      <c r="K847" s="68"/>
      <c r="L847" s="68"/>
      <c r="M847" s="68"/>
      <c r="N847" s="68"/>
      <c r="O847" s="68"/>
      <c r="P847" s="68"/>
      <c r="Q847" s="68"/>
      <c r="R847" s="68"/>
      <c r="S847" s="68"/>
      <c r="T847" s="68"/>
      <c r="U847" s="68"/>
      <c r="V847" s="68"/>
      <c r="W847" s="68"/>
      <c r="X847" s="68"/>
      <c r="Y847" s="68"/>
      <c r="Z847" s="68"/>
      <c r="AA847" s="68"/>
      <c r="AB847" s="68"/>
      <c r="AC847" s="68"/>
      <c r="AD847" s="68"/>
      <c r="AE847" s="68"/>
      <c r="AF847" s="68"/>
      <c r="AG847" s="68"/>
      <c r="AH847" s="70"/>
    </row>
    <row r="848" spans="2:34">
      <c r="B848" s="68"/>
      <c r="C848" s="68"/>
      <c r="D848" s="68"/>
      <c r="E848" s="68"/>
      <c r="F848" s="68"/>
      <c r="G848" s="68"/>
      <c r="H848" s="68"/>
      <c r="I848" s="68"/>
      <c r="J848" s="68"/>
      <c r="K848" s="68"/>
      <c r="L848" s="68"/>
      <c r="M848" s="68"/>
      <c r="N848" s="68"/>
      <c r="O848" s="68"/>
      <c r="P848" s="68"/>
      <c r="Q848" s="68"/>
      <c r="R848" s="68"/>
      <c r="S848" s="68"/>
      <c r="T848" s="68"/>
      <c r="U848" s="68"/>
      <c r="V848" s="68"/>
      <c r="W848" s="68"/>
      <c r="X848" s="68"/>
      <c r="Y848" s="68"/>
      <c r="Z848" s="68"/>
      <c r="AA848" s="68"/>
      <c r="AB848" s="68"/>
      <c r="AC848" s="68"/>
      <c r="AD848" s="68"/>
      <c r="AE848" s="68"/>
      <c r="AF848" s="68"/>
      <c r="AG848" s="68"/>
      <c r="AH848" s="70"/>
    </row>
    <row r="849" spans="2:34">
      <c r="B849" s="68"/>
      <c r="C849" s="68"/>
      <c r="D849" s="68"/>
      <c r="E849" s="68"/>
      <c r="F849" s="68"/>
      <c r="G849" s="68"/>
      <c r="H849" s="68"/>
      <c r="I849" s="68"/>
      <c r="J849" s="68"/>
      <c r="K849" s="68"/>
      <c r="L849" s="68"/>
      <c r="M849" s="68"/>
      <c r="N849" s="68"/>
      <c r="O849" s="68"/>
      <c r="P849" s="68"/>
      <c r="Q849" s="68"/>
      <c r="R849" s="68"/>
      <c r="S849" s="68"/>
      <c r="T849" s="68"/>
      <c r="U849" s="68"/>
      <c r="V849" s="68"/>
      <c r="W849" s="68"/>
      <c r="X849" s="68"/>
      <c r="Y849" s="68"/>
      <c r="Z849" s="68"/>
      <c r="AA849" s="68"/>
      <c r="AB849" s="68"/>
      <c r="AC849" s="68"/>
      <c r="AD849" s="68"/>
      <c r="AE849" s="68"/>
      <c r="AF849" s="68"/>
      <c r="AG849" s="68"/>
      <c r="AH849" s="70"/>
    </row>
    <row r="850" spans="2:34">
      <c r="B850" s="68"/>
      <c r="C850" s="68"/>
      <c r="D850" s="68"/>
      <c r="E850" s="68"/>
      <c r="F850" s="68"/>
      <c r="G850" s="68"/>
      <c r="H850" s="68"/>
      <c r="I850" s="68"/>
      <c r="J850" s="68"/>
      <c r="K850" s="68"/>
      <c r="L850" s="68"/>
      <c r="M850" s="68"/>
      <c r="N850" s="68"/>
      <c r="O850" s="68"/>
      <c r="P850" s="68"/>
      <c r="Q850" s="68"/>
      <c r="R850" s="68"/>
      <c r="S850" s="68"/>
      <c r="T850" s="68"/>
      <c r="U850" s="68"/>
      <c r="V850" s="68"/>
      <c r="W850" s="68"/>
      <c r="X850" s="68"/>
      <c r="Y850" s="68"/>
      <c r="Z850" s="68"/>
      <c r="AA850" s="68"/>
      <c r="AB850" s="68"/>
      <c r="AC850" s="68"/>
      <c r="AD850" s="68"/>
      <c r="AE850" s="68"/>
      <c r="AF850" s="68"/>
      <c r="AG850" s="68"/>
      <c r="AH850" s="70"/>
    </row>
    <row r="851" spans="2:34">
      <c r="B851" s="68"/>
      <c r="C851" s="68"/>
      <c r="D851" s="68"/>
      <c r="E851" s="68"/>
      <c r="F851" s="68"/>
      <c r="G851" s="68"/>
      <c r="H851" s="68"/>
      <c r="I851" s="68"/>
      <c r="J851" s="68"/>
      <c r="K851" s="68"/>
      <c r="L851" s="68"/>
      <c r="M851" s="68"/>
      <c r="N851" s="68"/>
      <c r="O851" s="68"/>
      <c r="P851" s="68"/>
      <c r="Q851" s="68"/>
      <c r="R851" s="68"/>
      <c r="S851" s="68"/>
      <c r="T851" s="68"/>
      <c r="U851" s="68"/>
      <c r="V851" s="68"/>
      <c r="W851" s="68"/>
      <c r="X851" s="68"/>
      <c r="Y851" s="68"/>
      <c r="Z851" s="68"/>
      <c r="AA851" s="68"/>
      <c r="AB851" s="68"/>
      <c r="AC851" s="68"/>
      <c r="AD851" s="68"/>
      <c r="AE851" s="68"/>
      <c r="AF851" s="68"/>
      <c r="AG851" s="68"/>
      <c r="AH851" s="70"/>
    </row>
    <row r="852" spans="2:34">
      <c r="B852" s="68"/>
      <c r="C852" s="68"/>
      <c r="D852" s="68"/>
      <c r="E852" s="68"/>
      <c r="F852" s="68"/>
      <c r="G852" s="68"/>
      <c r="H852" s="68"/>
      <c r="I852" s="68"/>
      <c r="J852" s="68"/>
      <c r="K852" s="68"/>
      <c r="L852" s="68"/>
      <c r="M852" s="68"/>
      <c r="N852" s="68"/>
      <c r="O852" s="68"/>
      <c r="P852" s="68"/>
      <c r="Q852" s="68"/>
      <c r="R852" s="68"/>
      <c r="S852" s="68"/>
      <c r="T852" s="68"/>
      <c r="U852" s="68"/>
      <c r="V852" s="68"/>
      <c r="W852" s="68"/>
      <c r="X852" s="68"/>
      <c r="Y852" s="68"/>
      <c r="Z852" s="68"/>
      <c r="AA852" s="68"/>
      <c r="AB852" s="68"/>
      <c r="AC852" s="68"/>
      <c r="AD852" s="68"/>
      <c r="AE852" s="68"/>
      <c r="AF852" s="68"/>
      <c r="AG852" s="68"/>
      <c r="AH852" s="70"/>
    </row>
    <row r="853" spans="2:34">
      <c r="B853" s="68"/>
      <c r="C853" s="68"/>
      <c r="D853" s="68"/>
      <c r="E853" s="68"/>
      <c r="F853" s="68"/>
      <c r="G853" s="68"/>
      <c r="H853" s="68"/>
      <c r="I853" s="68"/>
      <c r="J853" s="68"/>
      <c r="K853" s="68"/>
      <c r="L853" s="68"/>
      <c r="M853" s="68"/>
      <c r="N853" s="68"/>
      <c r="O853" s="68"/>
      <c r="P853" s="68"/>
      <c r="Q853" s="68"/>
      <c r="R853" s="68"/>
      <c r="S853" s="68"/>
      <c r="T853" s="68"/>
      <c r="U853" s="68"/>
      <c r="V853" s="68"/>
      <c r="W853" s="68"/>
      <c r="X853" s="68"/>
      <c r="Y853" s="68"/>
      <c r="Z853" s="68"/>
      <c r="AA853" s="68"/>
      <c r="AB853" s="68"/>
      <c r="AC853" s="68"/>
      <c r="AD853" s="68"/>
      <c r="AE853" s="68"/>
      <c r="AF853" s="68"/>
      <c r="AG853" s="68"/>
      <c r="AH853" s="70"/>
    </row>
    <row r="854" spans="2:34">
      <c r="B854" s="68"/>
      <c r="C854" s="68"/>
      <c r="D854" s="68"/>
      <c r="E854" s="68"/>
      <c r="F854" s="68"/>
      <c r="G854" s="68"/>
      <c r="H854" s="68"/>
      <c r="I854" s="68"/>
      <c r="J854" s="68"/>
      <c r="K854" s="68"/>
      <c r="L854" s="68"/>
      <c r="M854" s="68"/>
      <c r="N854" s="68"/>
      <c r="O854" s="68"/>
      <c r="P854" s="68"/>
      <c r="Q854" s="68"/>
      <c r="R854" s="68"/>
      <c r="S854" s="68"/>
      <c r="T854" s="68"/>
      <c r="U854" s="68"/>
      <c r="V854" s="68"/>
      <c r="W854" s="68"/>
      <c r="X854" s="68"/>
      <c r="Y854" s="68"/>
      <c r="Z854" s="68"/>
      <c r="AA854" s="68"/>
      <c r="AB854" s="68"/>
      <c r="AC854" s="68"/>
      <c r="AD854" s="68"/>
      <c r="AE854" s="68"/>
      <c r="AF854" s="68"/>
      <c r="AG854" s="68"/>
      <c r="AH854" s="70"/>
    </row>
    <row r="855" spans="2:34">
      <c r="B855" s="68"/>
      <c r="C855" s="68"/>
      <c r="D855" s="68"/>
      <c r="E855" s="68"/>
      <c r="F855" s="68"/>
      <c r="G855" s="68"/>
      <c r="H855" s="68"/>
      <c r="I855" s="68"/>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70"/>
    </row>
    <row r="856" spans="2:34">
      <c r="B856" s="68"/>
      <c r="C856" s="68"/>
      <c r="D856" s="68"/>
      <c r="E856" s="68"/>
      <c r="F856" s="68"/>
      <c r="G856" s="68"/>
      <c r="H856" s="68"/>
      <c r="I856" s="68"/>
      <c r="J856" s="68"/>
      <c r="K856" s="68"/>
      <c r="L856" s="68"/>
      <c r="M856" s="68"/>
      <c r="N856" s="68"/>
      <c r="O856" s="68"/>
      <c r="P856" s="68"/>
      <c r="Q856" s="68"/>
      <c r="R856" s="68"/>
      <c r="S856" s="68"/>
      <c r="T856" s="68"/>
      <c r="U856" s="68"/>
      <c r="V856" s="68"/>
      <c r="W856" s="68"/>
      <c r="X856" s="68"/>
      <c r="Y856" s="68"/>
      <c r="Z856" s="68"/>
      <c r="AA856" s="68"/>
      <c r="AB856" s="68"/>
      <c r="AC856" s="68"/>
      <c r="AD856" s="68"/>
      <c r="AE856" s="68"/>
      <c r="AF856" s="68"/>
      <c r="AG856" s="68"/>
      <c r="AH856" s="70"/>
    </row>
    <row r="857" spans="2:34">
      <c r="B857" s="68"/>
      <c r="C857" s="68"/>
      <c r="D857" s="68"/>
      <c r="E857" s="68"/>
      <c r="F857" s="68"/>
      <c r="G857" s="68"/>
      <c r="H857" s="68"/>
      <c r="I857" s="68"/>
      <c r="J857" s="68"/>
      <c r="K857" s="68"/>
      <c r="L857" s="68"/>
      <c r="M857" s="68"/>
      <c r="N857" s="68"/>
      <c r="O857" s="68"/>
      <c r="P857" s="68"/>
      <c r="Q857" s="68"/>
      <c r="R857" s="68"/>
      <c r="S857" s="68"/>
      <c r="T857" s="68"/>
      <c r="U857" s="68"/>
      <c r="V857" s="68"/>
      <c r="W857" s="68"/>
      <c r="X857" s="68"/>
      <c r="Y857" s="68"/>
      <c r="Z857" s="68"/>
      <c r="AA857" s="68"/>
      <c r="AB857" s="68"/>
      <c r="AC857" s="68"/>
      <c r="AD857" s="68"/>
      <c r="AE857" s="68"/>
      <c r="AF857" s="68"/>
      <c r="AG857" s="68"/>
      <c r="AH857" s="70"/>
    </row>
    <row r="858" spans="2:34">
      <c r="B858" s="68"/>
      <c r="C858" s="68"/>
      <c r="D858" s="68"/>
      <c r="E858" s="68"/>
      <c r="F858" s="68"/>
      <c r="G858" s="68"/>
      <c r="H858" s="68"/>
      <c r="I858" s="68"/>
      <c r="J858" s="68"/>
      <c r="K858" s="68"/>
      <c r="L858" s="68"/>
      <c r="M858" s="68"/>
      <c r="N858" s="68"/>
      <c r="O858" s="68"/>
      <c r="P858" s="68"/>
      <c r="Q858" s="68"/>
      <c r="R858" s="68"/>
      <c r="S858" s="68"/>
      <c r="T858" s="68"/>
      <c r="U858" s="68"/>
      <c r="V858" s="68"/>
      <c r="W858" s="68"/>
      <c r="X858" s="68"/>
      <c r="Y858" s="68"/>
      <c r="Z858" s="68"/>
      <c r="AA858" s="68"/>
      <c r="AB858" s="68"/>
      <c r="AC858" s="68"/>
      <c r="AD858" s="68"/>
      <c r="AE858" s="68"/>
      <c r="AF858" s="68"/>
      <c r="AG858" s="68"/>
      <c r="AH858" s="70"/>
    </row>
    <row r="859" spans="2:34">
      <c r="B859" s="68"/>
      <c r="C859" s="68"/>
      <c r="D859" s="68"/>
      <c r="E859" s="68"/>
      <c r="F859" s="68"/>
      <c r="G859" s="68"/>
      <c r="H859" s="68"/>
      <c r="I859" s="68"/>
      <c r="J859" s="68"/>
      <c r="K859" s="68"/>
      <c r="L859" s="68"/>
      <c r="M859" s="68"/>
      <c r="N859" s="68"/>
      <c r="O859" s="68"/>
      <c r="P859" s="68"/>
      <c r="Q859" s="68"/>
      <c r="R859" s="68"/>
      <c r="S859" s="68"/>
      <c r="T859" s="68"/>
      <c r="U859" s="68"/>
      <c r="V859" s="68"/>
      <c r="W859" s="68"/>
      <c r="X859" s="68"/>
      <c r="Y859" s="68"/>
      <c r="Z859" s="68"/>
      <c r="AA859" s="68"/>
      <c r="AB859" s="68"/>
      <c r="AC859" s="68"/>
      <c r="AD859" s="68"/>
      <c r="AE859" s="68"/>
      <c r="AF859" s="68"/>
      <c r="AG859" s="68"/>
      <c r="AH859" s="70"/>
    </row>
    <row r="860" spans="2:34">
      <c r="B860" s="68"/>
      <c r="C860" s="68"/>
      <c r="D860" s="68"/>
      <c r="E860" s="68"/>
      <c r="F860" s="68"/>
      <c r="G860" s="68"/>
      <c r="H860" s="68"/>
      <c r="I860" s="68"/>
      <c r="J860" s="68"/>
      <c r="K860" s="68"/>
      <c r="L860" s="68"/>
      <c r="M860" s="68"/>
      <c r="N860" s="68"/>
      <c r="O860" s="68"/>
      <c r="P860" s="68"/>
      <c r="Q860" s="68"/>
      <c r="R860" s="68"/>
      <c r="S860" s="68"/>
      <c r="T860" s="68"/>
      <c r="U860" s="68"/>
      <c r="V860" s="68"/>
      <c r="W860" s="68"/>
      <c r="X860" s="68"/>
      <c r="Y860" s="68"/>
      <c r="Z860" s="68"/>
      <c r="AA860" s="68"/>
      <c r="AB860" s="68"/>
      <c r="AC860" s="68"/>
      <c r="AD860" s="68"/>
      <c r="AE860" s="68"/>
      <c r="AF860" s="68"/>
      <c r="AG860" s="68"/>
      <c r="AH860" s="70"/>
    </row>
    <row r="861" spans="2:34">
      <c r="B861" s="68"/>
      <c r="C861" s="68"/>
      <c r="D861" s="68"/>
      <c r="E861" s="68"/>
      <c r="F861" s="68"/>
      <c r="G861" s="68"/>
      <c r="H861" s="68"/>
      <c r="I861" s="68"/>
      <c r="J861" s="68"/>
      <c r="K861" s="68"/>
      <c r="L861" s="68"/>
      <c r="M861" s="68"/>
      <c r="N861" s="68"/>
      <c r="O861" s="68"/>
      <c r="P861" s="68"/>
      <c r="Q861" s="68"/>
      <c r="R861" s="68"/>
      <c r="S861" s="68"/>
      <c r="T861" s="68"/>
      <c r="U861" s="68"/>
      <c r="V861" s="68"/>
      <c r="W861" s="68"/>
      <c r="X861" s="68"/>
      <c r="Y861" s="68"/>
      <c r="Z861" s="68"/>
      <c r="AA861" s="68"/>
      <c r="AB861" s="68"/>
      <c r="AC861" s="68"/>
      <c r="AD861" s="68"/>
      <c r="AE861" s="68"/>
      <c r="AF861" s="68"/>
      <c r="AG861" s="68"/>
      <c r="AH861" s="70"/>
    </row>
    <row r="862" spans="2:34">
      <c r="B862" s="68"/>
      <c r="C862" s="68"/>
      <c r="D862" s="68"/>
      <c r="E862" s="68"/>
      <c r="F862" s="68"/>
      <c r="G862" s="68"/>
      <c r="H862" s="68"/>
      <c r="I862" s="68"/>
      <c r="J862" s="68"/>
      <c r="K862" s="68"/>
      <c r="L862" s="68"/>
      <c r="M862" s="68"/>
      <c r="N862" s="68"/>
      <c r="O862" s="68"/>
      <c r="P862" s="68"/>
      <c r="Q862" s="68"/>
      <c r="R862" s="68"/>
      <c r="S862" s="68"/>
      <c r="T862" s="68"/>
      <c r="U862" s="68"/>
      <c r="V862" s="68"/>
      <c r="W862" s="68"/>
      <c r="X862" s="68"/>
      <c r="Y862" s="68"/>
      <c r="Z862" s="68"/>
      <c r="AA862" s="68"/>
      <c r="AB862" s="68"/>
      <c r="AC862" s="68"/>
      <c r="AD862" s="68"/>
      <c r="AE862" s="68"/>
      <c r="AF862" s="68"/>
      <c r="AG862" s="68"/>
      <c r="AH862" s="70"/>
    </row>
    <row r="863" spans="2:34">
      <c r="B863" s="68"/>
      <c r="C863" s="68"/>
      <c r="D863" s="68"/>
      <c r="E863" s="68"/>
      <c r="F863" s="68"/>
      <c r="G863" s="68"/>
      <c r="H863" s="68"/>
      <c r="I863" s="68"/>
      <c r="J863" s="68"/>
      <c r="K863" s="68"/>
      <c r="L863" s="68"/>
      <c r="M863" s="68"/>
      <c r="N863" s="68"/>
      <c r="O863" s="68"/>
      <c r="P863" s="68"/>
      <c r="Q863" s="68"/>
      <c r="R863" s="68"/>
      <c r="S863" s="68"/>
      <c r="T863" s="68"/>
      <c r="U863" s="68"/>
      <c r="V863" s="68"/>
      <c r="W863" s="68"/>
      <c r="X863" s="68"/>
      <c r="Y863" s="68"/>
      <c r="Z863" s="68"/>
      <c r="AA863" s="68"/>
      <c r="AB863" s="68"/>
      <c r="AC863" s="68"/>
      <c r="AD863" s="68"/>
      <c r="AE863" s="68"/>
      <c r="AF863" s="68"/>
      <c r="AG863" s="68"/>
      <c r="AH863" s="70"/>
    </row>
    <row r="864" spans="2:34">
      <c r="B864" s="68"/>
      <c r="C864" s="68"/>
      <c r="D864" s="68"/>
      <c r="E864" s="68"/>
      <c r="F864" s="68"/>
      <c r="G864" s="68"/>
      <c r="H864" s="68"/>
      <c r="I864" s="68"/>
      <c r="J864" s="68"/>
      <c r="K864" s="68"/>
      <c r="L864" s="68"/>
      <c r="M864" s="68"/>
      <c r="N864" s="68"/>
      <c r="O864" s="68"/>
      <c r="P864" s="68"/>
      <c r="Q864" s="68"/>
      <c r="R864" s="68"/>
      <c r="S864" s="68"/>
      <c r="T864" s="68"/>
      <c r="U864" s="68"/>
      <c r="V864" s="68"/>
      <c r="W864" s="68"/>
      <c r="X864" s="68"/>
      <c r="Y864" s="68"/>
      <c r="Z864" s="68"/>
      <c r="AA864" s="68"/>
      <c r="AB864" s="68"/>
      <c r="AC864" s="68"/>
      <c r="AD864" s="68"/>
      <c r="AE864" s="68"/>
      <c r="AF864" s="68"/>
      <c r="AG864" s="68"/>
      <c r="AH864" s="70"/>
    </row>
    <row r="865" spans="2:34">
      <c r="B865" s="68"/>
      <c r="C865" s="68"/>
      <c r="D865" s="68"/>
      <c r="E865" s="68"/>
      <c r="F865" s="68"/>
      <c r="G865" s="68"/>
      <c r="H865" s="68"/>
      <c r="I865" s="68"/>
      <c r="J865" s="68"/>
      <c r="K865" s="68"/>
      <c r="L865" s="68"/>
      <c r="M865" s="68"/>
      <c r="N865" s="68"/>
      <c r="O865" s="68"/>
      <c r="P865" s="68"/>
      <c r="Q865" s="68"/>
      <c r="R865" s="68"/>
      <c r="S865" s="68"/>
      <c r="T865" s="68"/>
      <c r="U865" s="68"/>
      <c r="V865" s="68"/>
      <c r="W865" s="68"/>
      <c r="X865" s="68"/>
      <c r="Y865" s="68"/>
      <c r="Z865" s="68"/>
      <c r="AA865" s="68"/>
      <c r="AB865" s="68"/>
      <c r="AC865" s="68"/>
      <c r="AD865" s="68"/>
      <c r="AE865" s="68"/>
      <c r="AF865" s="68"/>
      <c r="AG865" s="68"/>
      <c r="AH865" s="70"/>
    </row>
    <row r="866" spans="2:34">
      <c r="B866" s="68"/>
      <c r="C866" s="68"/>
      <c r="D866" s="68"/>
      <c r="E866" s="68"/>
      <c r="F866" s="68"/>
      <c r="G866" s="68"/>
      <c r="H866" s="68"/>
      <c r="I866" s="68"/>
      <c r="J866" s="68"/>
      <c r="K866" s="68"/>
      <c r="L866" s="68"/>
      <c r="M866" s="68"/>
      <c r="N866" s="68"/>
      <c r="O866" s="68"/>
      <c r="P866" s="68"/>
      <c r="Q866" s="68"/>
      <c r="R866" s="68"/>
      <c r="S866" s="68"/>
      <c r="T866" s="68"/>
      <c r="U866" s="68"/>
      <c r="V866" s="68"/>
      <c r="W866" s="68"/>
      <c r="X866" s="68"/>
      <c r="Y866" s="68"/>
      <c r="Z866" s="68"/>
      <c r="AA866" s="68"/>
      <c r="AB866" s="68"/>
      <c r="AC866" s="68"/>
      <c r="AD866" s="68"/>
      <c r="AE866" s="68"/>
      <c r="AF866" s="68"/>
      <c r="AG866" s="68"/>
      <c r="AH866" s="70"/>
    </row>
    <row r="867" spans="2:34">
      <c r="B867" s="68"/>
      <c r="C867" s="68"/>
      <c r="D867" s="68"/>
      <c r="E867" s="68"/>
      <c r="F867" s="68"/>
      <c r="G867" s="68"/>
      <c r="H867" s="68"/>
      <c r="I867" s="68"/>
      <c r="J867" s="68"/>
      <c r="K867" s="68"/>
      <c r="L867" s="68"/>
      <c r="M867" s="68"/>
      <c r="N867" s="68"/>
      <c r="O867" s="68"/>
      <c r="P867" s="68"/>
      <c r="Q867" s="68"/>
      <c r="R867" s="68"/>
      <c r="S867" s="68"/>
      <c r="T867" s="68"/>
      <c r="U867" s="68"/>
      <c r="V867" s="68"/>
      <c r="W867" s="68"/>
      <c r="X867" s="68"/>
      <c r="Y867" s="68"/>
      <c r="Z867" s="68"/>
      <c r="AA867" s="68"/>
      <c r="AB867" s="68"/>
      <c r="AC867" s="68"/>
      <c r="AD867" s="68"/>
      <c r="AE867" s="68"/>
      <c r="AF867" s="68"/>
      <c r="AG867" s="68"/>
      <c r="AH867" s="70"/>
    </row>
    <row r="868" spans="2:34">
      <c r="B868" s="68"/>
      <c r="C868" s="68"/>
      <c r="D868" s="68"/>
      <c r="E868" s="68"/>
      <c r="F868" s="68"/>
      <c r="G868" s="68"/>
      <c r="H868" s="68"/>
      <c r="I868" s="68"/>
      <c r="J868" s="68"/>
      <c r="K868" s="68"/>
      <c r="L868" s="68"/>
      <c r="M868" s="68"/>
      <c r="N868" s="68"/>
      <c r="O868" s="68"/>
      <c r="P868" s="68"/>
      <c r="Q868" s="68"/>
      <c r="R868" s="68"/>
      <c r="S868" s="68"/>
      <c r="T868" s="68"/>
      <c r="U868" s="68"/>
      <c r="V868" s="68"/>
      <c r="W868" s="68"/>
      <c r="X868" s="68"/>
      <c r="Y868" s="68"/>
      <c r="Z868" s="68"/>
      <c r="AA868" s="68"/>
      <c r="AB868" s="68"/>
      <c r="AC868" s="68"/>
      <c r="AD868" s="68"/>
      <c r="AE868" s="68"/>
      <c r="AF868" s="68"/>
      <c r="AG868" s="68"/>
      <c r="AH868" s="70"/>
    </row>
    <row r="869" spans="2:34">
      <c r="B869" s="68"/>
      <c r="C869" s="68"/>
      <c r="D869" s="68"/>
      <c r="E869" s="68"/>
      <c r="F869" s="68"/>
      <c r="G869" s="68"/>
      <c r="H869" s="68"/>
      <c r="I869" s="68"/>
      <c r="J869" s="68"/>
      <c r="K869" s="68"/>
      <c r="L869" s="68"/>
      <c r="M869" s="68"/>
      <c r="N869" s="68"/>
      <c r="O869" s="68"/>
      <c r="P869" s="68"/>
      <c r="Q869" s="68"/>
      <c r="R869" s="68"/>
      <c r="S869" s="68"/>
      <c r="T869" s="68"/>
      <c r="U869" s="68"/>
      <c r="V869" s="68"/>
      <c r="W869" s="68"/>
      <c r="X869" s="68"/>
      <c r="Y869" s="68"/>
      <c r="Z869" s="68"/>
      <c r="AA869" s="68"/>
      <c r="AB869" s="68"/>
      <c r="AC869" s="68"/>
      <c r="AD869" s="68"/>
      <c r="AE869" s="68"/>
      <c r="AF869" s="68"/>
      <c r="AG869" s="68"/>
      <c r="AH869" s="70"/>
    </row>
    <row r="870" spans="2:34">
      <c r="B870" s="68"/>
      <c r="C870" s="68"/>
      <c r="D870" s="68"/>
      <c r="E870" s="68"/>
      <c r="F870" s="68"/>
      <c r="G870" s="68"/>
      <c r="H870" s="68"/>
      <c r="I870" s="68"/>
      <c r="J870" s="68"/>
      <c r="K870" s="68"/>
      <c r="L870" s="68"/>
      <c r="M870" s="68"/>
      <c r="N870" s="68"/>
      <c r="O870" s="68"/>
      <c r="P870" s="68"/>
      <c r="Q870" s="68"/>
      <c r="R870" s="68"/>
      <c r="S870" s="68"/>
      <c r="T870" s="68"/>
      <c r="U870" s="68"/>
      <c r="V870" s="68"/>
      <c r="W870" s="68"/>
      <c r="X870" s="68"/>
      <c r="Y870" s="68"/>
      <c r="Z870" s="68"/>
      <c r="AA870" s="68"/>
      <c r="AB870" s="68"/>
      <c r="AC870" s="68"/>
      <c r="AD870" s="68"/>
      <c r="AE870" s="68"/>
      <c r="AF870" s="68"/>
      <c r="AG870" s="68"/>
      <c r="AH870" s="70"/>
    </row>
    <row r="871" spans="2:34">
      <c r="B871" s="68"/>
      <c r="C871" s="68"/>
      <c r="D871" s="68"/>
      <c r="E871" s="68"/>
      <c r="F871" s="68"/>
      <c r="G871" s="68"/>
      <c r="H871" s="68"/>
      <c r="I871" s="68"/>
      <c r="J871" s="68"/>
      <c r="K871" s="68"/>
      <c r="L871" s="68"/>
      <c r="M871" s="68"/>
      <c r="N871" s="68"/>
      <c r="O871" s="68"/>
      <c r="P871" s="68"/>
      <c r="Q871" s="68"/>
      <c r="R871" s="68"/>
      <c r="S871" s="68"/>
      <c r="T871" s="68"/>
      <c r="U871" s="68"/>
      <c r="V871" s="68"/>
      <c r="W871" s="68"/>
      <c r="X871" s="68"/>
      <c r="Y871" s="68"/>
      <c r="Z871" s="68"/>
      <c r="AA871" s="68"/>
      <c r="AB871" s="68"/>
      <c r="AC871" s="68"/>
      <c r="AD871" s="68"/>
      <c r="AE871" s="68"/>
      <c r="AF871" s="68"/>
      <c r="AG871" s="68"/>
      <c r="AH871" s="70"/>
    </row>
    <row r="872" spans="2:34">
      <c r="B872" s="68"/>
      <c r="C872" s="68"/>
      <c r="D872" s="68"/>
      <c r="E872" s="68"/>
      <c r="F872" s="68"/>
      <c r="G872" s="68"/>
      <c r="H872" s="68"/>
      <c r="I872" s="68"/>
      <c r="J872" s="68"/>
      <c r="K872" s="68"/>
      <c r="L872" s="68"/>
      <c r="M872" s="68"/>
      <c r="N872" s="68"/>
      <c r="O872" s="68"/>
      <c r="P872" s="68"/>
      <c r="Q872" s="68"/>
      <c r="R872" s="68"/>
      <c r="S872" s="68"/>
      <c r="T872" s="68"/>
      <c r="U872" s="68"/>
      <c r="V872" s="68"/>
      <c r="W872" s="68"/>
      <c r="X872" s="68"/>
      <c r="Y872" s="68"/>
      <c r="Z872" s="68"/>
      <c r="AA872" s="68"/>
      <c r="AB872" s="68"/>
      <c r="AC872" s="68"/>
      <c r="AD872" s="68"/>
      <c r="AE872" s="68"/>
      <c r="AF872" s="68"/>
      <c r="AG872" s="68"/>
      <c r="AH872" s="70"/>
    </row>
    <row r="873" spans="2:34">
      <c r="B873" s="68"/>
      <c r="C873" s="68"/>
      <c r="D873" s="68"/>
      <c r="E873" s="68"/>
      <c r="F873" s="68"/>
      <c r="G873" s="68"/>
      <c r="H873" s="68"/>
      <c r="I873" s="68"/>
      <c r="J873" s="68"/>
      <c r="K873" s="68"/>
      <c r="L873" s="68"/>
      <c r="M873" s="68"/>
      <c r="N873" s="68"/>
      <c r="O873" s="68"/>
      <c r="P873" s="68"/>
      <c r="Q873" s="68"/>
      <c r="R873" s="68"/>
      <c r="S873" s="68"/>
      <c r="T873" s="68"/>
      <c r="U873" s="68"/>
      <c r="V873" s="68"/>
      <c r="W873" s="68"/>
      <c r="X873" s="68"/>
      <c r="Y873" s="68"/>
      <c r="Z873" s="68"/>
      <c r="AA873" s="68"/>
      <c r="AB873" s="68"/>
      <c r="AC873" s="68"/>
      <c r="AD873" s="68"/>
      <c r="AE873" s="68"/>
      <c r="AF873" s="68"/>
      <c r="AG873" s="68"/>
      <c r="AH873" s="70"/>
    </row>
    <row r="874" spans="2:34">
      <c r="B874" s="68"/>
      <c r="C874" s="68"/>
      <c r="D874" s="68"/>
      <c r="E874" s="68"/>
      <c r="F874" s="68"/>
      <c r="G874" s="68"/>
      <c r="H874" s="68"/>
      <c r="I874" s="68"/>
      <c r="J874" s="68"/>
      <c r="K874" s="68"/>
      <c r="L874" s="68"/>
      <c r="M874" s="68"/>
      <c r="N874" s="68"/>
      <c r="O874" s="68"/>
      <c r="P874" s="68"/>
      <c r="Q874" s="68"/>
      <c r="R874" s="68"/>
      <c r="S874" s="68"/>
      <c r="T874" s="68"/>
      <c r="U874" s="68"/>
      <c r="V874" s="68"/>
      <c r="W874" s="68"/>
      <c r="X874" s="68"/>
      <c r="Y874" s="68"/>
      <c r="Z874" s="68"/>
      <c r="AA874" s="68"/>
      <c r="AB874" s="68"/>
      <c r="AC874" s="68"/>
      <c r="AD874" s="68"/>
      <c r="AE874" s="68"/>
      <c r="AF874" s="68"/>
      <c r="AG874" s="68"/>
      <c r="AH874" s="70"/>
    </row>
    <row r="875" spans="2:34">
      <c r="B875" s="68"/>
      <c r="C875" s="68"/>
      <c r="D875" s="68"/>
      <c r="E875" s="68"/>
      <c r="F875" s="68"/>
      <c r="G875" s="68"/>
      <c r="H875" s="68"/>
      <c r="I875" s="68"/>
      <c r="J875" s="68"/>
      <c r="K875" s="68"/>
      <c r="L875" s="68"/>
      <c r="M875" s="68"/>
      <c r="N875" s="68"/>
      <c r="O875" s="68"/>
      <c r="P875" s="68"/>
      <c r="Q875" s="68"/>
      <c r="R875" s="68"/>
      <c r="S875" s="68"/>
      <c r="T875" s="68"/>
      <c r="U875" s="68"/>
      <c r="V875" s="68"/>
      <c r="W875" s="68"/>
      <c r="X875" s="68"/>
      <c r="Y875" s="68"/>
      <c r="Z875" s="68"/>
      <c r="AA875" s="68"/>
      <c r="AB875" s="68"/>
      <c r="AC875" s="68"/>
      <c r="AD875" s="68"/>
      <c r="AE875" s="68"/>
      <c r="AF875" s="68"/>
      <c r="AG875" s="68"/>
      <c r="AH875" s="70"/>
    </row>
    <row r="876" spans="2:34">
      <c r="B876" s="68"/>
      <c r="C876" s="68"/>
      <c r="D876" s="68"/>
      <c r="E876" s="68"/>
      <c r="F876" s="68"/>
      <c r="G876" s="68"/>
      <c r="H876" s="68"/>
      <c r="I876" s="68"/>
      <c r="J876" s="68"/>
      <c r="K876" s="68"/>
      <c r="L876" s="68"/>
      <c r="M876" s="68"/>
      <c r="N876" s="68"/>
      <c r="O876" s="68"/>
      <c r="P876" s="68"/>
      <c r="Q876" s="68"/>
      <c r="R876" s="68"/>
      <c r="S876" s="68"/>
      <c r="T876" s="68"/>
      <c r="U876" s="68"/>
      <c r="V876" s="68"/>
      <c r="W876" s="68"/>
      <c r="X876" s="68"/>
      <c r="Y876" s="68"/>
      <c r="Z876" s="68"/>
      <c r="AA876" s="68"/>
      <c r="AB876" s="68"/>
      <c r="AC876" s="68"/>
      <c r="AD876" s="68"/>
      <c r="AE876" s="68"/>
      <c r="AF876" s="68"/>
      <c r="AG876" s="68"/>
      <c r="AH876" s="70"/>
    </row>
    <row r="877" spans="2:34">
      <c r="B877" s="68"/>
      <c r="C877" s="68"/>
      <c r="D877" s="68"/>
      <c r="E877" s="68"/>
      <c r="F877" s="68"/>
      <c r="G877" s="68"/>
      <c r="H877" s="68"/>
      <c r="I877" s="68"/>
      <c r="J877" s="68"/>
      <c r="K877" s="68"/>
      <c r="L877" s="68"/>
      <c r="M877" s="68"/>
      <c r="N877" s="68"/>
      <c r="O877" s="68"/>
      <c r="P877" s="68"/>
      <c r="Q877" s="68"/>
      <c r="R877" s="68"/>
      <c r="S877" s="68"/>
      <c r="T877" s="68"/>
      <c r="U877" s="68"/>
      <c r="V877" s="68"/>
      <c r="W877" s="68"/>
      <c r="X877" s="68"/>
      <c r="Y877" s="68"/>
      <c r="Z877" s="68"/>
      <c r="AA877" s="68"/>
      <c r="AB877" s="68"/>
      <c r="AC877" s="68"/>
      <c r="AD877" s="68"/>
      <c r="AE877" s="68"/>
      <c r="AF877" s="68"/>
      <c r="AG877" s="68"/>
      <c r="AH877" s="70"/>
    </row>
    <row r="878" spans="2:34">
      <c r="B878" s="68"/>
      <c r="C878" s="68"/>
      <c r="D878" s="68"/>
      <c r="E878" s="68"/>
      <c r="F878" s="68"/>
      <c r="G878" s="68"/>
      <c r="H878" s="68"/>
      <c r="I878" s="68"/>
      <c r="J878" s="68"/>
      <c r="K878" s="68"/>
      <c r="L878" s="68"/>
      <c r="M878" s="68"/>
      <c r="N878" s="68"/>
      <c r="O878" s="68"/>
      <c r="P878" s="68"/>
      <c r="Q878" s="68"/>
      <c r="R878" s="68"/>
      <c r="S878" s="68"/>
      <c r="T878" s="68"/>
      <c r="U878" s="68"/>
      <c r="V878" s="68"/>
      <c r="W878" s="68"/>
      <c r="X878" s="68"/>
      <c r="Y878" s="68"/>
      <c r="Z878" s="68"/>
      <c r="AA878" s="68"/>
      <c r="AB878" s="68"/>
      <c r="AC878" s="68"/>
      <c r="AD878" s="68"/>
      <c r="AE878" s="68"/>
      <c r="AF878" s="68"/>
      <c r="AG878" s="68"/>
      <c r="AH878" s="70"/>
    </row>
    <row r="879" spans="2:34">
      <c r="B879" s="68"/>
      <c r="C879" s="68"/>
      <c r="D879" s="68"/>
      <c r="E879" s="68"/>
      <c r="F879" s="68"/>
      <c r="G879" s="68"/>
      <c r="H879" s="68"/>
      <c r="I879" s="68"/>
      <c r="J879" s="68"/>
      <c r="K879" s="68"/>
      <c r="L879" s="68"/>
      <c r="M879" s="68"/>
      <c r="N879" s="68"/>
      <c r="O879" s="68"/>
      <c r="P879" s="68"/>
      <c r="Q879" s="68"/>
      <c r="R879" s="68"/>
      <c r="S879" s="68"/>
      <c r="T879" s="68"/>
      <c r="U879" s="68"/>
      <c r="V879" s="68"/>
      <c r="W879" s="68"/>
      <c r="X879" s="68"/>
      <c r="Y879" s="68"/>
      <c r="Z879" s="68"/>
      <c r="AA879" s="68"/>
      <c r="AB879" s="68"/>
      <c r="AC879" s="68"/>
      <c r="AD879" s="68"/>
      <c r="AE879" s="68"/>
      <c r="AF879" s="68"/>
      <c r="AG879" s="68"/>
      <c r="AH879" s="70"/>
    </row>
    <row r="880" spans="2:34">
      <c r="B880" s="68"/>
      <c r="C880" s="68"/>
      <c r="D880" s="68"/>
      <c r="E880" s="68"/>
      <c r="F880" s="68"/>
      <c r="G880" s="68"/>
      <c r="H880" s="68"/>
      <c r="I880" s="68"/>
      <c r="J880" s="68"/>
      <c r="K880" s="68"/>
      <c r="L880" s="68"/>
      <c r="M880" s="68"/>
      <c r="N880" s="68"/>
      <c r="O880" s="68"/>
      <c r="P880" s="68"/>
      <c r="Q880" s="68"/>
      <c r="R880" s="68"/>
      <c r="S880" s="68"/>
      <c r="T880" s="68"/>
      <c r="U880" s="68"/>
      <c r="V880" s="68"/>
      <c r="W880" s="68"/>
      <c r="X880" s="68"/>
      <c r="Y880" s="68"/>
      <c r="Z880" s="68"/>
      <c r="AA880" s="68"/>
      <c r="AB880" s="68"/>
      <c r="AC880" s="68"/>
      <c r="AD880" s="68"/>
      <c r="AE880" s="68"/>
      <c r="AF880" s="68"/>
      <c r="AG880" s="68"/>
      <c r="AH880" s="70"/>
    </row>
    <row r="881" spans="2:34">
      <c r="B881" s="68"/>
      <c r="C881" s="68"/>
      <c r="D881" s="68"/>
      <c r="E881" s="68"/>
      <c r="F881" s="68"/>
      <c r="G881" s="68"/>
      <c r="H881" s="68"/>
      <c r="I881" s="68"/>
      <c r="J881" s="68"/>
      <c r="K881" s="68"/>
      <c r="L881" s="68"/>
      <c r="M881" s="68"/>
      <c r="N881" s="68"/>
      <c r="O881" s="68"/>
      <c r="P881" s="68"/>
      <c r="Q881" s="68"/>
      <c r="R881" s="68"/>
      <c r="S881" s="68"/>
      <c r="T881" s="68"/>
      <c r="U881" s="68"/>
      <c r="V881" s="68"/>
      <c r="W881" s="68"/>
      <c r="X881" s="68"/>
      <c r="Y881" s="68"/>
      <c r="Z881" s="68"/>
      <c r="AA881" s="68"/>
      <c r="AB881" s="68"/>
      <c r="AC881" s="68"/>
      <c r="AD881" s="68"/>
      <c r="AE881" s="68"/>
      <c r="AF881" s="68"/>
      <c r="AG881" s="68"/>
      <c r="AH881" s="70"/>
    </row>
    <row r="882" spans="2:34">
      <c r="B882" s="68"/>
      <c r="C882" s="68"/>
      <c r="D882" s="68"/>
      <c r="E882" s="68"/>
      <c r="F882" s="68"/>
      <c r="G882" s="68"/>
      <c r="H882" s="68"/>
      <c r="I882" s="68"/>
      <c r="J882" s="68"/>
      <c r="K882" s="68"/>
      <c r="L882" s="68"/>
      <c r="M882" s="68"/>
      <c r="N882" s="68"/>
      <c r="O882" s="68"/>
      <c r="P882" s="68"/>
      <c r="Q882" s="68"/>
      <c r="R882" s="68"/>
      <c r="S882" s="68"/>
      <c r="T882" s="68"/>
      <c r="U882" s="68"/>
      <c r="V882" s="68"/>
      <c r="W882" s="68"/>
      <c r="X882" s="68"/>
      <c r="Y882" s="68"/>
      <c r="Z882" s="68"/>
      <c r="AA882" s="68"/>
      <c r="AB882" s="68"/>
      <c r="AC882" s="68"/>
      <c r="AD882" s="68"/>
      <c r="AE882" s="68"/>
      <c r="AF882" s="68"/>
      <c r="AG882" s="68"/>
      <c r="AH882" s="70"/>
    </row>
    <row r="883" spans="2:34">
      <c r="B883" s="68"/>
      <c r="C883" s="68"/>
      <c r="D883" s="68"/>
      <c r="E883" s="68"/>
      <c r="F883" s="68"/>
      <c r="G883" s="68"/>
      <c r="H883" s="68"/>
      <c r="I883" s="68"/>
      <c r="J883" s="68"/>
      <c r="K883" s="68"/>
      <c r="L883" s="68"/>
      <c r="M883" s="68"/>
      <c r="N883" s="68"/>
      <c r="O883" s="68"/>
      <c r="P883" s="68"/>
      <c r="Q883" s="68"/>
      <c r="R883" s="68"/>
      <c r="S883" s="68"/>
      <c r="T883" s="68"/>
      <c r="U883" s="68"/>
      <c r="V883" s="68"/>
      <c r="W883" s="68"/>
      <c r="X883" s="68"/>
      <c r="Y883" s="68"/>
      <c r="Z883" s="68"/>
      <c r="AA883" s="68"/>
      <c r="AB883" s="68"/>
      <c r="AC883" s="68"/>
      <c r="AD883" s="68"/>
      <c r="AE883" s="68"/>
      <c r="AF883" s="68"/>
      <c r="AG883" s="68"/>
      <c r="AH883" s="70"/>
    </row>
    <row r="884" spans="2:34">
      <c r="B884" s="68"/>
      <c r="C884" s="68"/>
      <c r="D884" s="68"/>
      <c r="E884" s="68"/>
      <c r="F884" s="68"/>
      <c r="G884" s="68"/>
      <c r="H884" s="68"/>
      <c r="I884" s="68"/>
      <c r="J884" s="68"/>
      <c r="K884" s="68"/>
      <c r="L884" s="68"/>
      <c r="M884" s="68"/>
      <c r="N884" s="68"/>
      <c r="O884" s="68"/>
      <c r="P884" s="68"/>
      <c r="Q884" s="68"/>
      <c r="R884" s="68"/>
      <c r="S884" s="68"/>
      <c r="T884" s="68"/>
      <c r="U884" s="68"/>
      <c r="V884" s="68"/>
      <c r="W884" s="68"/>
      <c r="X884" s="68"/>
      <c r="Y884" s="68"/>
      <c r="Z884" s="68"/>
      <c r="AA884" s="68"/>
      <c r="AB884" s="68"/>
      <c r="AC884" s="68"/>
      <c r="AD884" s="68"/>
      <c r="AE884" s="68"/>
      <c r="AF884" s="68"/>
      <c r="AG884" s="68"/>
      <c r="AH884" s="70"/>
    </row>
    <row r="885" spans="2:34">
      <c r="B885" s="68"/>
      <c r="C885" s="68"/>
      <c r="D885" s="68"/>
      <c r="E885" s="68"/>
      <c r="F885" s="68"/>
      <c r="G885" s="68"/>
      <c r="H885" s="68"/>
      <c r="I885" s="68"/>
      <c r="J885" s="68"/>
      <c r="K885" s="68"/>
      <c r="L885" s="68"/>
      <c r="M885" s="68"/>
      <c r="N885" s="68"/>
      <c r="O885" s="68"/>
      <c r="P885" s="68"/>
      <c r="Q885" s="68"/>
      <c r="R885" s="68"/>
      <c r="S885" s="68"/>
      <c r="T885" s="68"/>
      <c r="U885" s="68"/>
      <c r="V885" s="68"/>
      <c r="W885" s="68"/>
      <c r="X885" s="68"/>
      <c r="Y885" s="68"/>
      <c r="Z885" s="68"/>
      <c r="AA885" s="68"/>
      <c r="AB885" s="68"/>
      <c r="AC885" s="68"/>
      <c r="AD885" s="68"/>
      <c r="AE885" s="68"/>
      <c r="AF885" s="68"/>
      <c r="AG885" s="68"/>
      <c r="AH885" s="70"/>
    </row>
    <row r="886" spans="2:34">
      <c r="B886" s="68"/>
      <c r="C886" s="68"/>
      <c r="D886" s="68"/>
      <c r="E886" s="68"/>
      <c r="F886" s="68"/>
      <c r="G886" s="68"/>
      <c r="H886" s="68"/>
      <c r="I886" s="68"/>
      <c r="J886" s="68"/>
      <c r="K886" s="68"/>
      <c r="L886" s="68"/>
      <c r="M886" s="68"/>
      <c r="N886" s="68"/>
      <c r="O886" s="68"/>
      <c r="P886" s="68"/>
      <c r="Q886" s="68"/>
      <c r="R886" s="68"/>
      <c r="S886" s="68"/>
      <c r="T886" s="68"/>
      <c r="U886" s="68"/>
      <c r="V886" s="68"/>
      <c r="W886" s="68"/>
      <c r="X886" s="68"/>
      <c r="Y886" s="68"/>
      <c r="Z886" s="68"/>
      <c r="AA886" s="68"/>
      <c r="AB886" s="68"/>
      <c r="AC886" s="68"/>
      <c r="AD886" s="68"/>
      <c r="AE886" s="68"/>
      <c r="AF886" s="68"/>
      <c r="AG886" s="68"/>
      <c r="AH886" s="70"/>
    </row>
    <row r="887" spans="2:34">
      <c r="B887" s="68"/>
      <c r="C887" s="68"/>
      <c r="D887" s="68"/>
      <c r="E887" s="68"/>
      <c r="F887" s="68"/>
      <c r="G887" s="68"/>
      <c r="H887" s="68"/>
      <c r="I887" s="68"/>
      <c r="J887" s="68"/>
      <c r="K887" s="68"/>
      <c r="L887" s="68"/>
      <c r="M887" s="68"/>
      <c r="N887" s="68"/>
      <c r="O887" s="68"/>
      <c r="P887" s="68"/>
      <c r="Q887" s="68"/>
      <c r="R887" s="68"/>
      <c r="S887" s="68"/>
      <c r="T887" s="68"/>
      <c r="U887" s="68"/>
      <c r="V887" s="68"/>
      <c r="W887" s="68"/>
      <c r="X887" s="68"/>
      <c r="Y887" s="68"/>
      <c r="Z887" s="68"/>
      <c r="AA887" s="68"/>
      <c r="AB887" s="68"/>
      <c r="AC887" s="68"/>
      <c r="AD887" s="68"/>
      <c r="AE887" s="68"/>
      <c r="AF887" s="68"/>
      <c r="AG887" s="68"/>
      <c r="AH887" s="70"/>
    </row>
    <row r="888" spans="2:34">
      <c r="B888" s="68"/>
      <c r="C888" s="68"/>
      <c r="D888" s="68"/>
      <c r="E888" s="68"/>
      <c r="F888" s="68"/>
      <c r="G888" s="68"/>
      <c r="H888" s="68"/>
      <c r="I888" s="68"/>
      <c r="J888" s="68"/>
      <c r="K888" s="68"/>
      <c r="L888" s="68"/>
      <c r="M888" s="68"/>
      <c r="N888" s="68"/>
      <c r="O888" s="68"/>
      <c r="P888" s="68"/>
      <c r="Q888" s="68"/>
      <c r="R888" s="68"/>
      <c r="S888" s="68"/>
      <c r="T888" s="68"/>
      <c r="U888" s="68"/>
      <c r="V888" s="68"/>
      <c r="W888" s="68"/>
      <c r="X888" s="68"/>
      <c r="Y888" s="68"/>
      <c r="Z888" s="68"/>
      <c r="AA888" s="68"/>
      <c r="AB888" s="68"/>
      <c r="AC888" s="68"/>
      <c r="AD888" s="68"/>
      <c r="AE888" s="68"/>
      <c r="AF888" s="68"/>
      <c r="AG888" s="68"/>
      <c r="AH888" s="70"/>
    </row>
    <row r="889" spans="2:34">
      <c r="B889" s="68"/>
      <c r="C889" s="68"/>
      <c r="D889" s="68"/>
      <c r="E889" s="68"/>
      <c r="F889" s="68"/>
      <c r="G889" s="68"/>
      <c r="H889" s="68"/>
      <c r="I889" s="68"/>
      <c r="J889" s="68"/>
      <c r="K889" s="68"/>
      <c r="L889" s="68"/>
      <c r="M889" s="68"/>
      <c r="N889" s="68"/>
      <c r="O889" s="68"/>
      <c r="P889" s="68"/>
      <c r="Q889" s="68"/>
      <c r="R889" s="68"/>
      <c r="S889" s="68"/>
      <c r="T889" s="68"/>
      <c r="U889" s="68"/>
      <c r="V889" s="68"/>
      <c r="W889" s="68"/>
      <c r="X889" s="68"/>
      <c r="Y889" s="68"/>
      <c r="Z889" s="68"/>
      <c r="AA889" s="68"/>
      <c r="AB889" s="68"/>
      <c r="AC889" s="68"/>
      <c r="AD889" s="68"/>
      <c r="AE889" s="68"/>
      <c r="AF889" s="68"/>
      <c r="AG889" s="68"/>
      <c r="AH889" s="70"/>
    </row>
    <row r="890" spans="2:34">
      <c r="B890" s="68"/>
      <c r="C890" s="68"/>
      <c r="D890" s="68"/>
      <c r="E890" s="68"/>
      <c r="F890" s="68"/>
      <c r="G890" s="68"/>
      <c r="H890" s="68"/>
      <c r="I890" s="68"/>
      <c r="J890" s="68"/>
      <c r="K890" s="68"/>
      <c r="L890" s="68"/>
      <c r="M890" s="68"/>
      <c r="N890" s="68"/>
      <c r="O890" s="68"/>
      <c r="P890" s="68"/>
      <c r="Q890" s="68"/>
      <c r="R890" s="68"/>
      <c r="S890" s="68"/>
      <c r="T890" s="68"/>
      <c r="U890" s="68"/>
      <c r="V890" s="68"/>
      <c r="W890" s="68"/>
      <c r="X890" s="68"/>
      <c r="Y890" s="68"/>
      <c r="Z890" s="68"/>
      <c r="AA890" s="68"/>
      <c r="AB890" s="68"/>
      <c r="AC890" s="68"/>
      <c r="AD890" s="68"/>
      <c r="AE890" s="68"/>
      <c r="AF890" s="68"/>
      <c r="AG890" s="68"/>
      <c r="AH890" s="70"/>
    </row>
    <row r="891" spans="2:34">
      <c r="B891" s="68"/>
      <c r="C891" s="68"/>
      <c r="D891" s="68"/>
      <c r="E891" s="68"/>
      <c r="F891" s="68"/>
      <c r="G891" s="68"/>
      <c r="H891" s="68"/>
      <c r="I891" s="68"/>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70"/>
    </row>
    <row r="892" spans="2:34">
      <c r="B892" s="68"/>
      <c r="C892" s="68"/>
      <c r="D892" s="68"/>
      <c r="E892" s="68"/>
      <c r="F892" s="68"/>
      <c r="G892" s="68"/>
      <c r="H892" s="68"/>
      <c r="I892" s="68"/>
      <c r="J892" s="68"/>
      <c r="K892" s="68"/>
      <c r="L892" s="68"/>
      <c r="M892" s="68"/>
      <c r="N892" s="68"/>
      <c r="O892" s="68"/>
      <c r="P892" s="68"/>
      <c r="Q892" s="68"/>
      <c r="R892" s="68"/>
      <c r="S892" s="68"/>
      <c r="T892" s="68"/>
      <c r="U892" s="68"/>
      <c r="V892" s="68"/>
      <c r="W892" s="68"/>
      <c r="X892" s="68"/>
      <c r="Y892" s="68"/>
      <c r="Z892" s="68"/>
      <c r="AA892" s="68"/>
      <c r="AB892" s="68"/>
      <c r="AC892" s="68"/>
      <c r="AD892" s="68"/>
      <c r="AE892" s="68"/>
      <c r="AF892" s="68"/>
      <c r="AG892" s="68"/>
      <c r="AH892" s="70"/>
    </row>
    <row r="893" spans="2:34">
      <c r="B893" s="68"/>
      <c r="C893" s="68"/>
      <c r="D893" s="68"/>
      <c r="E893" s="68"/>
      <c r="F893" s="68"/>
      <c r="G893" s="68"/>
      <c r="H893" s="68"/>
      <c r="I893" s="68"/>
      <c r="J893" s="68"/>
      <c r="K893" s="68"/>
      <c r="L893" s="68"/>
      <c r="M893" s="68"/>
      <c r="N893" s="68"/>
      <c r="O893" s="68"/>
      <c r="P893" s="68"/>
      <c r="Q893" s="68"/>
      <c r="R893" s="68"/>
      <c r="S893" s="68"/>
      <c r="T893" s="68"/>
      <c r="U893" s="68"/>
      <c r="V893" s="68"/>
      <c r="W893" s="68"/>
      <c r="X893" s="68"/>
      <c r="Y893" s="68"/>
      <c r="Z893" s="68"/>
      <c r="AA893" s="68"/>
      <c r="AB893" s="68"/>
      <c r="AC893" s="68"/>
      <c r="AD893" s="68"/>
      <c r="AE893" s="68"/>
      <c r="AF893" s="68"/>
      <c r="AG893" s="68"/>
      <c r="AH893" s="70"/>
    </row>
    <row r="894" spans="2:34">
      <c r="B894" s="68"/>
      <c r="C894" s="68"/>
      <c r="D894" s="68"/>
      <c r="E894" s="68"/>
      <c r="F894" s="68"/>
      <c r="G894" s="68"/>
      <c r="H894" s="68"/>
      <c r="I894" s="68"/>
      <c r="J894" s="68"/>
      <c r="K894" s="68"/>
      <c r="L894" s="68"/>
      <c r="M894" s="68"/>
      <c r="N894" s="68"/>
      <c r="O894" s="68"/>
      <c r="P894" s="68"/>
      <c r="Q894" s="68"/>
      <c r="R894" s="68"/>
      <c r="S894" s="68"/>
      <c r="T894" s="68"/>
      <c r="U894" s="68"/>
      <c r="V894" s="68"/>
      <c r="W894" s="68"/>
      <c r="X894" s="68"/>
      <c r="Y894" s="68"/>
      <c r="Z894" s="68"/>
      <c r="AA894" s="68"/>
      <c r="AB894" s="68"/>
      <c r="AC894" s="68"/>
      <c r="AD894" s="68"/>
      <c r="AE894" s="68"/>
      <c r="AF894" s="68"/>
      <c r="AG894" s="68"/>
      <c r="AH894" s="70"/>
    </row>
    <row r="895" spans="2:34">
      <c r="B895" s="68"/>
      <c r="C895" s="68"/>
      <c r="D895" s="68"/>
      <c r="E895" s="68"/>
      <c r="F895" s="68"/>
      <c r="G895" s="68"/>
      <c r="H895" s="68"/>
      <c r="I895" s="68"/>
      <c r="J895" s="68"/>
      <c r="K895" s="68"/>
      <c r="L895" s="68"/>
      <c r="M895" s="68"/>
      <c r="N895" s="68"/>
      <c r="O895" s="68"/>
      <c r="P895" s="68"/>
      <c r="Q895" s="68"/>
      <c r="R895" s="68"/>
      <c r="S895" s="68"/>
      <c r="T895" s="68"/>
      <c r="U895" s="68"/>
      <c r="V895" s="68"/>
      <c r="W895" s="68"/>
      <c r="X895" s="68"/>
      <c r="Y895" s="68"/>
      <c r="Z895" s="68"/>
      <c r="AA895" s="68"/>
      <c r="AB895" s="68"/>
      <c r="AC895" s="68"/>
      <c r="AD895" s="68"/>
      <c r="AE895" s="68"/>
      <c r="AF895" s="68"/>
      <c r="AG895" s="68"/>
      <c r="AH895" s="70"/>
    </row>
    <row r="896" spans="2:34">
      <c r="B896" s="68"/>
      <c r="C896" s="68"/>
      <c r="D896" s="68"/>
      <c r="E896" s="68"/>
      <c r="F896" s="68"/>
      <c r="G896" s="68"/>
      <c r="H896" s="68"/>
      <c r="I896" s="68"/>
      <c r="J896" s="68"/>
      <c r="K896" s="68"/>
      <c r="L896" s="68"/>
      <c r="M896" s="68"/>
      <c r="N896" s="68"/>
      <c r="O896" s="68"/>
      <c r="P896" s="68"/>
      <c r="Q896" s="68"/>
      <c r="R896" s="68"/>
      <c r="S896" s="68"/>
      <c r="T896" s="68"/>
      <c r="U896" s="68"/>
      <c r="V896" s="68"/>
      <c r="W896" s="68"/>
      <c r="X896" s="68"/>
      <c r="Y896" s="68"/>
      <c r="Z896" s="68"/>
      <c r="AA896" s="68"/>
      <c r="AB896" s="68"/>
      <c r="AC896" s="68"/>
      <c r="AD896" s="68"/>
      <c r="AE896" s="68"/>
      <c r="AF896" s="68"/>
      <c r="AG896" s="68"/>
      <c r="AH896" s="70"/>
    </row>
    <row r="897" spans="2:34">
      <c r="B897" s="68"/>
      <c r="C897" s="68"/>
      <c r="D897" s="68"/>
      <c r="E897" s="68"/>
      <c r="F897" s="68"/>
      <c r="G897" s="68"/>
      <c r="H897" s="68"/>
      <c r="I897" s="68"/>
      <c r="J897" s="68"/>
      <c r="K897" s="68"/>
      <c r="L897" s="68"/>
      <c r="M897" s="68"/>
      <c r="N897" s="68"/>
      <c r="O897" s="68"/>
      <c r="P897" s="68"/>
      <c r="Q897" s="68"/>
      <c r="R897" s="68"/>
      <c r="S897" s="68"/>
      <c r="T897" s="68"/>
      <c r="U897" s="68"/>
      <c r="V897" s="68"/>
      <c r="W897" s="68"/>
      <c r="X897" s="68"/>
      <c r="Y897" s="68"/>
      <c r="Z897" s="68"/>
      <c r="AA897" s="68"/>
      <c r="AB897" s="68"/>
      <c r="AC897" s="68"/>
      <c r="AD897" s="68"/>
      <c r="AE897" s="68"/>
      <c r="AF897" s="68"/>
      <c r="AG897" s="68"/>
      <c r="AH897" s="70"/>
    </row>
    <row r="898" spans="2:34">
      <c r="B898" s="68"/>
      <c r="C898" s="68"/>
      <c r="D898" s="68"/>
      <c r="E898" s="68"/>
      <c r="F898" s="68"/>
      <c r="G898" s="68"/>
      <c r="H898" s="68"/>
      <c r="I898" s="68"/>
      <c r="J898" s="68"/>
      <c r="K898" s="68"/>
      <c r="L898" s="68"/>
      <c r="M898" s="68"/>
      <c r="N898" s="68"/>
      <c r="O898" s="68"/>
      <c r="P898" s="68"/>
      <c r="Q898" s="68"/>
      <c r="R898" s="68"/>
      <c r="S898" s="68"/>
      <c r="T898" s="68"/>
      <c r="U898" s="68"/>
      <c r="V898" s="68"/>
      <c r="W898" s="68"/>
      <c r="X898" s="68"/>
      <c r="Y898" s="68"/>
      <c r="Z898" s="68"/>
      <c r="AA898" s="68"/>
      <c r="AB898" s="68"/>
      <c r="AC898" s="68"/>
      <c r="AD898" s="68"/>
      <c r="AE898" s="68"/>
      <c r="AF898" s="68"/>
      <c r="AG898" s="68"/>
      <c r="AH898" s="70"/>
    </row>
    <row r="899" spans="2:34">
      <c r="B899" s="68"/>
      <c r="C899" s="68"/>
      <c r="D899" s="68"/>
      <c r="E899" s="68"/>
      <c r="F899" s="68"/>
      <c r="G899" s="68"/>
      <c r="H899" s="68"/>
      <c r="I899" s="68"/>
      <c r="J899" s="68"/>
      <c r="K899" s="68"/>
      <c r="L899" s="68"/>
      <c r="M899" s="68"/>
      <c r="N899" s="68"/>
      <c r="O899" s="68"/>
      <c r="P899" s="68"/>
      <c r="Q899" s="68"/>
      <c r="R899" s="68"/>
      <c r="S899" s="68"/>
      <c r="T899" s="68"/>
      <c r="U899" s="68"/>
      <c r="V899" s="68"/>
      <c r="W899" s="68"/>
      <c r="X899" s="68"/>
      <c r="Y899" s="68"/>
      <c r="Z899" s="68"/>
      <c r="AA899" s="68"/>
      <c r="AB899" s="68"/>
      <c r="AC899" s="68"/>
      <c r="AD899" s="68"/>
      <c r="AE899" s="68"/>
      <c r="AF899" s="68"/>
      <c r="AG899" s="68"/>
      <c r="AH899" s="70"/>
    </row>
    <row r="900" spans="2:34">
      <c r="B900" s="68"/>
      <c r="C900" s="68"/>
      <c r="D900" s="68"/>
      <c r="E900" s="68"/>
      <c r="F900" s="68"/>
      <c r="G900" s="68"/>
      <c r="H900" s="68"/>
      <c r="I900" s="68"/>
      <c r="J900" s="68"/>
      <c r="K900" s="68"/>
      <c r="L900" s="68"/>
      <c r="M900" s="68"/>
      <c r="N900" s="68"/>
      <c r="O900" s="68"/>
      <c r="P900" s="68"/>
      <c r="Q900" s="68"/>
      <c r="R900" s="68"/>
      <c r="S900" s="68"/>
      <c r="T900" s="68"/>
      <c r="U900" s="68"/>
      <c r="V900" s="68"/>
      <c r="W900" s="68"/>
      <c r="X900" s="68"/>
      <c r="Y900" s="68"/>
      <c r="Z900" s="68"/>
      <c r="AA900" s="68"/>
      <c r="AB900" s="68"/>
      <c r="AC900" s="68"/>
      <c r="AD900" s="68"/>
      <c r="AE900" s="68"/>
      <c r="AF900" s="68"/>
      <c r="AG900" s="68"/>
      <c r="AH900" s="70"/>
    </row>
    <row r="901" spans="2:34">
      <c r="B901" s="68"/>
      <c r="C901" s="68"/>
      <c r="D901" s="68"/>
      <c r="E901" s="68"/>
      <c r="F901" s="68"/>
      <c r="G901" s="68"/>
      <c r="H901" s="68"/>
      <c r="I901" s="68"/>
      <c r="J901" s="68"/>
      <c r="K901" s="68"/>
      <c r="L901" s="68"/>
      <c r="M901" s="68"/>
      <c r="N901" s="68"/>
      <c r="O901" s="68"/>
      <c r="P901" s="68"/>
      <c r="Q901" s="68"/>
      <c r="R901" s="68"/>
      <c r="S901" s="68"/>
      <c r="T901" s="68"/>
      <c r="U901" s="68"/>
      <c r="V901" s="68"/>
      <c r="W901" s="68"/>
      <c r="X901" s="68"/>
      <c r="Y901" s="68"/>
      <c r="Z901" s="68"/>
      <c r="AA901" s="68"/>
      <c r="AB901" s="68"/>
      <c r="AC901" s="68"/>
      <c r="AD901" s="68"/>
      <c r="AE901" s="68"/>
      <c r="AF901" s="68"/>
      <c r="AG901" s="68"/>
      <c r="AH901" s="70"/>
    </row>
    <row r="902" spans="2:34">
      <c r="B902" s="68"/>
      <c r="C902" s="68"/>
      <c r="D902" s="68"/>
      <c r="E902" s="68"/>
      <c r="F902" s="68"/>
      <c r="G902" s="68"/>
      <c r="H902" s="68"/>
      <c r="I902" s="68"/>
      <c r="J902" s="68"/>
      <c r="K902" s="68"/>
      <c r="L902" s="68"/>
      <c r="M902" s="68"/>
      <c r="N902" s="68"/>
      <c r="O902" s="68"/>
      <c r="P902" s="68"/>
      <c r="Q902" s="68"/>
      <c r="R902" s="68"/>
      <c r="S902" s="68"/>
      <c r="T902" s="68"/>
      <c r="U902" s="68"/>
      <c r="V902" s="68"/>
      <c r="W902" s="68"/>
      <c r="X902" s="68"/>
      <c r="Y902" s="68"/>
      <c r="Z902" s="68"/>
      <c r="AA902" s="68"/>
      <c r="AB902" s="68"/>
      <c r="AC902" s="68"/>
      <c r="AD902" s="68"/>
      <c r="AE902" s="68"/>
      <c r="AF902" s="68"/>
      <c r="AG902" s="68"/>
      <c r="AH902" s="70"/>
    </row>
    <row r="903" spans="2:34">
      <c r="B903" s="68"/>
      <c r="C903" s="68"/>
      <c r="D903" s="68"/>
      <c r="E903" s="68"/>
      <c r="F903" s="68"/>
      <c r="G903" s="68"/>
      <c r="H903" s="68"/>
      <c r="I903" s="68"/>
      <c r="J903" s="68"/>
      <c r="K903" s="68"/>
      <c r="L903" s="68"/>
      <c r="M903" s="68"/>
      <c r="N903" s="68"/>
      <c r="O903" s="68"/>
      <c r="P903" s="68"/>
      <c r="Q903" s="68"/>
      <c r="R903" s="68"/>
      <c r="S903" s="68"/>
      <c r="T903" s="68"/>
      <c r="U903" s="68"/>
      <c r="V903" s="68"/>
      <c r="W903" s="68"/>
      <c r="X903" s="68"/>
      <c r="Y903" s="68"/>
      <c r="Z903" s="68"/>
      <c r="AA903" s="68"/>
      <c r="AB903" s="68"/>
      <c r="AC903" s="68"/>
      <c r="AD903" s="68"/>
      <c r="AE903" s="68"/>
      <c r="AF903" s="68"/>
      <c r="AG903" s="68"/>
      <c r="AH903" s="70"/>
    </row>
    <row r="904" spans="2:34">
      <c r="B904" s="68"/>
      <c r="C904" s="68"/>
      <c r="D904" s="68"/>
      <c r="E904" s="68"/>
      <c r="F904" s="68"/>
      <c r="G904" s="68"/>
      <c r="H904" s="68"/>
      <c r="I904" s="68"/>
      <c r="J904" s="68"/>
      <c r="K904" s="68"/>
      <c r="L904" s="68"/>
      <c r="M904" s="68"/>
      <c r="N904" s="68"/>
      <c r="O904" s="68"/>
      <c r="P904" s="68"/>
      <c r="Q904" s="68"/>
      <c r="R904" s="68"/>
      <c r="S904" s="68"/>
      <c r="T904" s="68"/>
      <c r="U904" s="68"/>
      <c r="V904" s="68"/>
      <c r="W904" s="68"/>
      <c r="X904" s="68"/>
      <c r="Y904" s="68"/>
      <c r="Z904" s="68"/>
      <c r="AA904" s="68"/>
      <c r="AB904" s="68"/>
      <c r="AC904" s="68"/>
      <c r="AD904" s="68"/>
      <c r="AE904" s="68"/>
      <c r="AF904" s="68"/>
      <c r="AG904" s="68"/>
      <c r="AH904" s="70"/>
    </row>
    <row r="905" spans="2:34">
      <c r="B905" s="68"/>
      <c r="C905" s="68"/>
      <c r="D905" s="68"/>
      <c r="E905" s="68"/>
      <c r="F905" s="68"/>
      <c r="G905" s="68"/>
      <c r="H905" s="68"/>
      <c r="I905" s="68"/>
      <c r="J905" s="68"/>
      <c r="K905" s="68"/>
      <c r="L905" s="68"/>
      <c r="M905" s="68"/>
      <c r="N905" s="68"/>
      <c r="O905" s="68"/>
      <c r="P905" s="68"/>
      <c r="Q905" s="68"/>
      <c r="R905" s="68"/>
      <c r="S905" s="68"/>
      <c r="T905" s="68"/>
      <c r="U905" s="68"/>
      <c r="V905" s="68"/>
      <c r="W905" s="68"/>
      <c r="X905" s="68"/>
      <c r="Y905" s="68"/>
      <c r="Z905" s="68"/>
      <c r="AA905" s="68"/>
      <c r="AB905" s="68"/>
      <c r="AC905" s="68"/>
      <c r="AD905" s="68"/>
      <c r="AE905" s="68"/>
      <c r="AF905" s="68"/>
      <c r="AG905" s="68"/>
      <c r="AH905" s="70"/>
    </row>
    <row r="906" spans="2:34">
      <c r="B906" s="68"/>
      <c r="C906" s="68"/>
      <c r="D906" s="68"/>
      <c r="E906" s="68"/>
      <c r="F906" s="68"/>
      <c r="G906" s="68"/>
      <c r="H906" s="68"/>
      <c r="I906" s="68"/>
      <c r="J906" s="68"/>
      <c r="K906" s="68"/>
      <c r="L906" s="68"/>
      <c r="M906" s="68"/>
      <c r="N906" s="68"/>
      <c r="O906" s="68"/>
      <c r="P906" s="68"/>
      <c r="Q906" s="68"/>
      <c r="R906" s="68"/>
      <c r="S906" s="68"/>
      <c r="T906" s="68"/>
      <c r="U906" s="68"/>
      <c r="V906" s="68"/>
      <c r="W906" s="68"/>
      <c r="X906" s="68"/>
      <c r="Y906" s="68"/>
      <c r="Z906" s="68"/>
      <c r="AA906" s="68"/>
      <c r="AB906" s="68"/>
      <c r="AC906" s="68"/>
      <c r="AD906" s="68"/>
      <c r="AE906" s="68"/>
      <c r="AF906" s="68"/>
      <c r="AG906" s="68"/>
      <c r="AH906" s="70"/>
    </row>
    <row r="907" spans="2:34">
      <c r="B907" s="68"/>
      <c r="C907" s="68"/>
      <c r="D907" s="68"/>
      <c r="E907" s="68"/>
      <c r="F907" s="68"/>
      <c r="G907" s="68"/>
      <c r="H907" s="68"/>
      <c r="I907" s="68"/>
      <c r="J907" s="68"/>
      <c r="K907" s="68"/>
      <c r="L907" s="68"/>
      <c r="M907" s="68"/>
      <c r="N907" s="68"/>
      <c r="O907" s="68"/>
      <c r="P907" s="68"/>
      <c r="Q907" s="68"/>
      <c r="R907" s="68"/>
      <c r="S907" s="68"/>
      <c r="T907" s="68"/>
      <c r="U907" s="68"/>
      <c r="V907" s="68"/>
      <c r="W907" s="68"/>
      <c r="X907" s="68"/>
      <c r="Y907" s="68"/>
      <c r="Z907" s="68"/>
      <c r="AA907" s="68"/>
      <c r="AB907" s="68"/>
      <c r="AC907" s="68"/>
      <c r="AD907" s="68"/>
      <c r="AE907" s="68"/>
      <c r="AF907" s="68"/>
      <c r="AG907" s="68"/>
      <c r="AH907" s="70"/>
    </row>
    <row r="908" spans="2:34">
      <c r="B908" s="68"/>
      <c r="C908" s="68"/>
      <c r="D908" s="68"/>
      <c r="E908" s="68"/>
      <c r="F908" s="68"/>
      <c r="G908" s="68"/>
      <c r="H908" s="68"/>
      <c r="I908" s="68"/>
      <c r="J908" s="68"/>
      <c r="K908" s="68"/>
      <c r="L908" s="68"/>
      <c r="M908" s="68"/>
      <c r="N908" s="68"/>
      <c r="O908" s="68"/>
      <c r="P908" s="68"/>
      <c r="Q908" s="68"/>
      <c r="R908" s="68"/>
      <c r="S908" s="68"/>
      <c r="T908" s="68"/>
      <c r="U908" s="68"/>
      <c r="V908" s="68"/>
      <c r="W908" s="68"/>
      <c r="X908" s="68"/>
      <c r="Y908" s="68"/>
      <c r="Z908" s="68"/>
      <c r="AA908" s="68"/>
      <c r="AB908" s="68"/>
      <c r="AC908" s="68"/>
      <c r="AD908" s="68"/>
      <c r="AE908" s="68"/>
      <c r="AF908" s="68"/>
      <c r="AG908" s="68"/>
      <c r="AH908" s="70"/>
    </row>
    <row r="909" spans="2:34">
      <c r="B909" s="68"/>
      <c r="C909" s="68"/>
      <c r="D909" s="68"/>
      <c r="E909" s="68"/>
      <c r="F909" s="68"/>
      <c r="G909" s="68"/>
      <c r="H909" s="68"/>
      <c r="I909" s="68"/>
      <c r="J909" s="68"/>
      <c r="K909" s="68"/>
      <c r="L909" s="68"/>
      <c r="M909" s="68"/>
      <c r="N909" s="68"/>
      <c r="O909" s="68"/>
      <c r="P909" s="68"/>
      <c r="Q909" s="68"/>
      <c r="R909" s="68"/>
      <c r="S909" s="68"/>
      <c r="T909" s="68"/>
      <c r="U909" s="68"/>
      <c r="V909" s="68"/>
      <c r="W909" s="68"/>
      <c r="X909" s="68"/>
      <c r="Y909" s="68"/>
      <c r="Z909" s="68"/>
      <c r="AA909" s="68"/>
      <c r="AB909" s="68"/>
      <c r="AC909" s="68"/>
      <c r="AD909" s="68"/>
      <c r="AE909" s="68"/>
      <c r="AF909" s="68"/>
      <c r="AG909" s="68"/>
      <c r="AH909" s="70"/>
    </row>
    <row r="910" spans="2:34">
      <c r="B910" s="68"/>
      <c r="C910" s="68"/>
      <c r="D910" s="68"/>
      <c r="E910" s="68"/>
      <c r="F910" s="68"/>
      <c r="G910" s="68"/>
      <c r="H910" s="68"/>
      <c r="I910" s="68"/>
      <c r="J910" s="68"/>
      <c r="K910" s="68"/>
      <c r="L910" s="68"/>
      <c r="M910" s="68"/>
      <c r="N910" s="68"/>
      <c r="O910" s="68"/>
      <c r="P910" s="68"/>
      <c r="Q910" s="68"/>
      <c r="R910" s="68"/>
      <c r="S910" s="68"/>
      <c r="T910" s="68"/>
      <c r="U910" s="68"/>
      <c r="V910" s="68"/>
      <c r="W910" s="68"/>
      <c r="X910" s="68"/>
      <c r="Y910" s="68"/>
      <c r="Z910" s="68"/>
      <c r="AA910" s="68"/>
      <c r="AB910" s="68"/>
      <c r="AC910" s="68"/>
      <c r="AD910" s="68"/>
      <c r="AE910" s="68"/>
      <c r="AF910" s="68"/>
      <c r="AG910" s="68"/>
      <c r="AH910" s="70"/>
    </row>
    <row r="911" spans="2:34">
      <c r="B911" s="68"/>
      <c r="C911" s="68"/>
      <c r="D911" s="68"/>
      <c r="E911" s="68"/>
      <c r="F911" s="68"/>
      <c r="G911" s="68"/>
      <c r="H911" s="68"/>
      <c r="I911" s="68"/>
      <c r="J911" s="68"/>
      <c r="K911" s="68"/>
      <c r="L911" s="68"/>
      <c r="M911" s="68"/>
      <c r="N911" s="68"/>
      <c r="O911" s="68"/>
      <c r="P911" s="68"/>
      <c r="Q911" s="68"/>
      <c r="R911" s="68"/>
      <c r="S911" s="68"/>
      <c r="T911" s="68"/>
      <c r="U911" s="68"/>
      <c r="V911" s="68"/>
      <c r="W911" s="68"/>
      <c r="X911" s="68"/>
      <c r="Y911" s="68"/>
      <c r="Z911" s="68"/>
      <c r="AA911" s="68"/>
      <c r="AB911" s="68"/>
      <c r="AC911" s="68"/>
      <c r="AD911" s="68"/>
      <c r="AE911" s="68"/>
      <c r="AF911" s="68"/>
      <c r="AG911" s="68"/>
      <c r="AH911" s="70"/>
    </row>
    <row r="912" spans="2:34">
      <c r="B912" s="68"/>
      <c r="C912" s="68"/>
      <c r="D912" s="68"/>
      <c r="E912" s="68"/>
      <c r="F912" s="68"/>
      <c r="G912" s="68"/>
      <c r="H912" s="68"/>
      <c r="I912" s="68"/>
      <c r="J912" s="68"/>
      <c r="K912" s="68"/>
      <c r="L912" s="68"/>
      <c r="M912" s="68"/>
      <c r="N912" s="68"/>
      <c r="O912" s="68"/>
      <c r="P912" s="68"/>
      <c r="Q912" s="68"/>
      <c r="R912" s="68"/>
      <c r="S912" s="68"/>
      <c r="T912" s="68"/>
      <c r="U912" s="68"/>
      <c r="V912" s="68"/>
      <c r="W912" s="68"/>
      <c r="X912" s="68"/>
      <c r="Y912" s="68"/>
      <c r="Z912" s="68"/>
      <c r="AA912" s="68"/>
      <c r="AB912" s="68"/>
      <c r="AC912" s="68"/>
      <c r="AD912" s="68"/>
      <c r="AE912" s="68"/>
      <c r="AF912" s="68"/>
      <c r="AG912" s="68"/>
      <c r="AH912" s="70"/>
    </row>
    <row r="913" spans="2:34">
      <c r="B913" s="68"/>
      <c r="C913" s="68"/>
      <c r="D913" s="68"/>
      <c r="E913" s="68"/>
      <c r="F913" s="68"/>
      <c r="G913" s="68"/>
      <c r="H913" s="68"/>
      <c r="I913" s="68"/>
      <c r="J913" s="68"/>
      <c r="K913" s="68"/>
      <c r="L913" s="68"/>
      <c r="M913" s="68"/>
      <c r="N913" s="68"/>
      <c r="O913" s="68"/>
      <c r="P913" s="68"/>
      <c r="Q913" s="68"/>
      <c r="R913" s="68"/>
      <c r="S913" s="68"/>
      <c r="T913" s="68"/>
      <c r="U913" s="68"/>
      <c r="V913" s="68"/>
      <c r="W913" s="68"/>
      <c r="X913" s="68"/>
      <c r="Y913" s="68"/>
      <c r="Z913" s="68"/>
      <c r="AA913" s="68"/>
      <c r="AB913" s="68"/>
      <c r="AC913" s="68"/>
      <c r="AD913" s="68"/>
      <c r="AE913" s="68"/>
      <c r="AF913" s="68"/>
      <c r="AG913" s="68"/>
      <c r="AH913" s="70"/>
    </row>
    <row r="914" spans="2:34">
      <c r="B914" s="68"/>
      <c r="C914" s="68"/>
      <c r="D914" s="68"/>
      <c r="E914" s="68"/>
      <c r="F914" s="68"/>
      <c r="G914" s="68"/>
      <c r="H914" s="68"/>
      <c r="I914" s="68"/>
      <c r="J914" s="68"/>
      <c r="K914" s="68"/>
      <c r="L914" s="68"/>
      <c r="M914" s="68"/>
      <c r="N914" s="68"/>
      <c r="O914" s="68"/>
      <c r="P914" s="68"/>
      <c r="Q914" s="68"/>
      <c r="R914" s="68"/>
      <c r="S914" s="68"/>
      <c r="T914" s="68"/>
      <c r="U914" s="68"/>
      <c r="V914" s="68"/>
      <c r="W914" s="68"/>
      <c r="X914" s="68"/>
      <c r="Y914" s="68"/>
      <c r="Z914" s="68"/>
      <c r="AA914" s="68"/>
      <c r="AB914" s="68"/>
      <c r="AC914" s="68"/>
      <c r="AD914" s="68"/>
      <c r="AE914" s="68"/>
      <c r="AF914" s="68"/>
      <c r="AG914" s="68"/>
      <c r="AH914" s="70"/>
    </row>
    <row r="915" spans="2:34">
      <c r="B915" s="68"/>
      <c r="C915" s="68"/>
      <c r="D915" s="68"/>
      <c r="E915" s="68"/>
      <c r="F915" s="68"/>
      <c r="G915" s="68"/>
      <c r="H915" s="68"/>
      <c r="I915" s="68"/>
      <c r="J915" s="68"/>
      <c r="K915" s="68"/>
      <c r="L915" s="68"/>
      <c r="M915" s="68"/>
      <c r="N915" s="68"/>
      <c r="O915" s="68"/>
      <c r="P915" s="68"/>
      <c r="Q915" s="68"/>
      <c r="R915" s="68"/>
      <c r="S915" s="68"/>
      <c r="T915" s="68"/>
      <c r="U915" s="68"/>
      <c r="V915" s="68"/>
      <c r="W915" s="68"/>
      <c r="X915" s="68"/>
      <c r="Y915" s="68"/>
      <c r="Z915" s="68"/>
      <c r="AA915" s="68"/>
      <c r="AB915" s="68"/>
      <c r="AC915" s="68"/>
      <c r="AD915" s="68"/>
      <c r="AE915" s="68"/>
      <c r="AF915" s="68"/>
      <c r="AG915" s="68"/>
      <c r="AH915" s="70"/>
    </row>
    <row r="916" spans="2:34">
      <c r="B916" s="68"/>
      <c r="C916" s="68"/>
      <c r="D916" s="68"/>
      <c r="E916" s="68"/>
      <c r="F916" s="68"/>
      <c r="G916" s="68"/>
      <c r="H916" s="68"/>
      <c r="I916" s="68"/>
      <c r="J916" s="68"/>
      <c r="K916" s="68"/>
      <c r="L916" s="68"/>
      <c r="M916" s="68"/>
      <c r="N916" s="68"/>
      <c r="O916" s="68"/>
      <c r="P916" s="68"/>
      <c r="Q916" s="68"/>
      <c r="R916" s="68"/>
      <c r="S916" s="68"/>
      <c r="T916" s="68"/>
      <c r="U916" s="68"/>
      <c r="V916" s="68"/>
      <c r="W916" s="68"/>
      <c r="X916" s="68"/>
      <c r="Y916" s="68"/>
      <c r="Z916" s="68"/>
      <c r="AA916" s="68"/>
      <c r="AB916" s="68"/>
      <c r="AC916" s="68"/>
      <c r="AD916" s="68"/>
      <c r="AE916" s="68"/>
      <c r="AF916" s="68"/>
      <c r="AG916" s="68"/>
      <c r="AH916" s="70"/>
    </row>
    <row r="917" spans="2:34">
      <c r="B917" s="68"/>
      <c r="C917" s="68"/>
      <c r="D917" s="68"/>
      <c r="E917" s="68"/>
      <c r="F917" s="68"/>
      <c r="G917" s="68"/>
      <c r="H917" s="68"/>
      <c r="I917" s="68"/>
      <c r="J917" s="68"/>
      <c r="K917" s="68"/>
      <c r="L917" s="68"/>
      <c r="M917" s="68"/>
      <c r="N917" s="68"/>
      <c r="O917" s="68"/>
      <c r="P917" s="68"/>
      <c r="Q917" s="68"/>
      <c r="R917" s="68"/>
      <c r="S917" s="68"/>
      <c r="T917" s="68"/>
      <c r="U917" s="68"/>
      <c r="V917" s="68"/>
      <c r="W917" s="68"/>
      <c r="X917" s="68"/>
      <c r="Y917" s="68"/>
      <c r="Z917" s="68"/>
      <c r="AA917" s="68"/>
      <c r="AB917" s="68"/>
      <c r="AC917" s="68"/>
      <c r="AD917" s="68"/>
      <c r="AE917" s="68"/>
      <c r="AF917" s="68"/>
      <c r="AG917" s="68"/>
      <c r="AH917" s="70"/>
    </row>
    <row r="918" spans="2:34">
      <c r="B918" s="68"/>
      <c r="C918" s="68"/>
      <c r="D918" s="68"/>
      <c r="E918" s="68"/>
      <c r="F918" s="68"/>
      <c r="G918" s="68"/>
      <c r="H918" s="68"/>
      <c r="I918" s="68"/>
      <c r="J918" s="68"/>
      <c r="K918" s="68"/>
      <c r="L918" s="68"/>
      <c r="M918" s="68"/>
      <c r="N918" s="68"/>
      <c r="O918" s="68"/>
      <c r="P918" s="68"/>
      <c r="Q918" s="68"/>
      <c r="R918" s="68"/>
      <c r="S918" s="68"/>
      <c r="T918" s="68"/>
      <c r="U918" s="68"/>
      <c r="V918" s="68"/>
      <c r="W918" s="68"/>
      <c r="X918" s="68"/>
      <c r="Y918" s="68"/>
      <c r="Z918" s="68"/>
      <c r="AA918" s="68"/>
      <c r="AB918" s="68"/>
      <c r="AC918" s="68"/>
      <c r="AD918" s="68"/>
      <c r="AE918" s="68"/>
      <c r="AF918" s="68"/>
      <c r="AG918" s="68"/>
      <c r="AH918" s="70"/>
    </row>
    <row r="919" spans="2:34">
      <c r="B919" s="68"/>
      <c r="C919" s="68"/>
      <c r="D919" s="68"/>
      <c r="E919" s="68"/>
      <c r="F919" s="68"/>
      <c r="G919" s="68"/>
      <c r="H919" s="68"/>
      <c r="I919" s="68"/>
      <c r="J919" s="68"/>
      <c r="K919" s="68"/>
      <c r="L919" s="68"/>
      <c r="M919" s="68"/>
      <c r="N919" s="68"/>
      <c r="O919" s="68"/>
      <c r="P919" s="68"/>
      <c r="Q919" s="68"/>
      <c r="R919" s="68"/>
      <c r="S919" s="68"/>
      <c r="T919" s="68"/>
      <c r="U919" s="68"/>
      <c r="V919" s="68"/>
      <c r="W919" s="68"/>
      <c r="X919" s="68"/>
      <c r="Y919" s="68"/>
      <c r="Z919" s="68"/>
      <c r="AA919" s="68"/>
      <c r="AB919" s="68"/>
      <c r="AC919" s="68"/>
      <c r="AD919" s="68"/>
      <c r="AE919" s="68"/>
      <c r="AF919" s="68"/>
      <c r="AG919" s="68"/>
      <c r="AH919" s="70"/>
    </row>
    <row r="920" spans="2:34">
      <c r="B920" s="68"/>
      <c r="C920" s="68"/>
      <c r="D920" s="68"/>
      <c r="E920" s="68"/>
      <c r="F920" s="68"/>
      <c r="G920" s="68"/>
      <c r="H920" s="68"/>
      <c r="I920" s="68"/>
      <c r="J920" s="68"/>
      <c r="K920" s="68"/>
      <c r="L920" s="68"/>
      <c r="M920" s="68"/>
      <c r="N920" s="68"/>
      <c r="O920" s="68"/>
      <c r="P920" s="68"/>
      <c r="Q920" s="68"/>
      <c r="R920" s="68"/>
      <c r="S920" s="68"/>
      <c r="T920" s="68"/>
      <c r="U920" s="68"/>
      <c r="V920" s="68"/>
      <c r="W920" s="68"/>
      <c r="X920" s="68"/>
      <c r="Y920" s="68"/>
      <c r="Z920" s="68"/>
      <c r="AA920" s="68"/>
      <c r="AB920" s="68"/>
      <c r="AC920" s="68"/>
      <c r="AD920" s="68"/>
      <c r="AE920" s="68"/>
      <c r="AF920" s="68"/>
      <c r="AG920" s="68"/>
      <c r="AH920" s="70"/>
    </row>
    <row r="921" spans="2:34">
      <c r="B921" s="68"/>
      <c r="C921" s="68"/>
      <c r="D921" s="68"/>
      <c r="E921" s="68"/>
      <c r="F921" s="68"/>
      <c r="G921" s="68"/>
      <c r="H921" s="68"/>
      <c r="I921" s="68"/>
      <c r="J921" s="68"/>
      <c r="K921" s="68"/>
      <c r="L921" s="68"/>
      <c r="M921" s="68"/>
      <c r="N921" s="68"/>
      <c r="O921" s="68"/>
      <c r="P921" s="68"/>
      <c r="Q921" s="68"/>
      <c r="R921" s="68"/>
      <c r="S921" s="68"/>
      <c r="T921" s="68"/>
      <c r="U921" s="68"/>
      <c r="V921" s="68"/>
      <c r="W921" s="68"/>
      <c r="X921" s="68"/>
      <c r="Y921" s="68"/>
      <c r="Z921" s="68"/>
      <c r="AA921" s="68"/>
      <c r="AB921" s="68"/>
      <c r="AC921" s="68"/>
      <c r="AD921" s="68"/>
      <c r="AE921" s="68"/>
      <c r="AF921" s="68"/>
      <c r="AG921" s="68"/>
      <c r="AH921" s="70"/>
    </row>
    <row r="922" spans="2:34">
      <c r="B922" s="68"/>
      <c r="C922" s="68"/>
      <c r="D922" s="68"/>
      <c r="E922" s="68"/>
      <c r="F922" s="68"/>
      <c r="G922" s="68"/>
      <c r="H922" s="68"/>
      <c r="I922" s="68"/>
      <c r="J922" s="68"/>
      <c r="K922" s="68"/>
      <c r="L922" s="68"/>
      <c r="M922" s="68"/>
      <c r="N922" s="68"/>
      <c r="O922" s="68"/>
      <c r="P922" s="68"/>
      <c r="Q922" s="68"/>
      <c r="R922" s="68"/>
      <c r="S922" s="68"/>
      <c r="T922" s="68"/>
      <c r="U922" s="68"/>
      <c r="V922" s="68"/>
      <c r="W922" s="68"/>
      <c r="X922" s="68"/>
      <c r="Y922" s="68"/>
      <c r="Z922" s="68"/>
      <c r="AA922" s="68"/>
      <c r="AB922" s="68"/>
      <c r="AC922" s="68"/>
      <c r="AD922" s="68"/>
      <c r="AE922" s="68"/>
      <c r="AF922" s="68"/>
      <c r="AG922" s="68"/>
      <c r="AH922" s="70"/>
    </row>
    <row r="923" spans="2:34">
      <c r="B923" s="68"/>
      <c r="C923" s="68"/>
      <c r="D923" s="68"/>
      <c r="E923" s="68"/>
      <c r="F923" s="68"/>
      <c r="G923" s="68"/>
      <c r="H923" s="68"/>
      <c r="I923" s="68"/>
      <c r="J923" s="68"/>
      <c r="K923" s="68"/>
      <c r="L923" s="68"/>
      <c r="M923" s="68"/>
      <c r="N923" s="68"/>
      <c r="O923" s="68"/>
      <c r="P923" s="68"/>
      <c r="Q923" s="68"/>
      <c r="R923" s="68"/>
      <c r="S923" s="68"/>
      <c r="T923" s="68"/>
      <c r="U923" s="68"/>
      <c r="V923" s="68"/>
      <c r="W923" s="68"/>
      <c r="X923" s="68"/>
      <c r="Y923" s="68"/>
      <c r="Z923" s="68"/>
      <c r="AA923" s="68"/>
      <c r="AB923" s="68"/>
      <c r="AC923" s="68"/>
      <c r="AD923" s="68"/>
      <c r="AE923" s="68"/>
      <c r="AF923" s="68"/>
      <c r="AG923" s="68"/>
      <c r="AH923" s="70"/>
    </row>
    <row r="924" spans="2:34">
      <c r="B924" s="68"/>
      <c r="C924" s="68"/>
      <c r="D924" s="68"/>
      <c r="E924" s="68"/>
      <c r="F924" s="68"/>
      <c r="G924" s="68"/>
      <c r="H924" s="68"/>
      <c r="I924" s="68"/>
      <c r="J924" s="68"/>
      <c r="K924" s="68"/>
      <c r="L924" s="68"/>
      <c r="M924" s="68"/>
      <c r="N924" s="68"/>
      <c r="O924" s="68"/>
      <c r="P924" s="68"/>
      <c r="Q924" s="68"/>
      <c r="R924" s="68"/>
      <c r="S924" s="68"/>
      <c r="T924" s="68"/>
      <c r="U924" s="68"/>
      <c r="V924" s="68"/>
      <c r="W924" s="68"/>
      <c r="X924" s="68"/>
      <c r="Y924" s="68"/>
      <c r="Z924" s="68"/>
      <c r="AA924" s="68"/>
      <c r="AB924" s="68"/>
      <c r="AC924" s="68"/>
      <c r="AD924" s="68"/>
      <c r="AE924" s="68"/>
      <c r="AF924" s="68"/>
      <c r="AG924" s="68"/>
      <c r="AH924" s="70"/>
    </row>
    <row r="925" spans="2:34">
      <c r="B925" s="68"/>
      <c r="C925" s="68"/>
      <c r="D925" s="68"/>
      <c r="E925" s="68"/>
      <c r="F925" s="68"/>
      <c r="G925" s="68"/>
      <c r="H925" s="68"/>
      <c r="I925" s="68"/>
      <c r="J925" s="68"/>
      <c r="K925" s="68"/>
      <c r="L925" s="68"/>
      <c r="M925" s="68"/>
      <c r="N925" s="68"/>
      <c r="O925" s="68"/>
      <c r="P925" s="68"/>
      <c r="Q925" s="68"/>
      <c r="R925" s="68"/>
      <c r="S925" s="68"/>
      <c r="T925" s="68"/>
      <c r="U925" s="68"/>
      <c r="V925" s="68"/>
      <c r="W925" s="68"/>
      <c r="X925" s="68"/>
      <c r="Y925" s="68"/>
      <c r="Z925" s="68"/>
      <c r="AA925" s="68"/>
      <c r="AB925" s="68"/>
      <c r="AC925" s="68"/>
      <c r="AD925" s="68"/>
      <c r="AE925" s="68"/>
      <c r="AF925" s="68"/>
      <c r="AG925" s="68"/>
      <c r="AH925" s="70"/>
    </row>
    <row r="926" spans="2:34">
      <c r="B926" s="68"/>
      <c r="C926" s="68"/>
      <c r="D926" s="68"/>
      <c r="E926" s="68"/>
      <c r="F926" s="68"/>
      <c r="G926" s="68"/>
      <c r="H926" s="68"/>
      <c r="I926" s="68"/>
      <c r="J926" s="68"/>
      <c r="K926" s="68"/>
      <c r="L926" s="68"/>
      <c r="M926" s="68"/>
      <c r="N926" s="68"/>
      <c r="O926" s="68"/>
      <c r="P926" s="68"/>
      <c r="Q926" s="68"/>
      <c r="R926" s="68"/>
      <c r="S926" s="68"/>
      <c r="T926" s="68"/>
      <c r="U926" s="68"/>
      <c r="V926" s="68"/>
      <c r="W926" s="68"/>
      <c r="X926" s="68"/>
      <c r="Y926" s="68"/>
      <c r="Z926" s="68"/>
      <c r="AA926" s="68"/>
      <c r="AB926" s="68"/>
      <c r="AC926" s="68"/>
      <c r="AD926" s="68"/>
      <c r="AE926" s="68"/>
      <c r="AF926" s="68"/>
      <c r="AG926" s="68"/>
      <c r="AH926" s="70"/>
    </row>
    <row r="927" spans="2:34">
      <c r="B927" s="68"/>
      <c r="C927" s="68"/>
      <c r="D927" s="68"/>
      <c r="E927" s="68"/>
      <c r="F927" s="68"/>
      <c r="G927" s="68"/>
      <c r="H927" s="68"/>
      <c r="I927" s="68"/>
      <c r="J927" s="68"/>
      <c r="K927" s="68"/>
      <c r="L927" s="68"/>
      <c r="M927" s="68"/>
      <c r="N927" s="68"/>
      <c r="O927" s="68"/>
      <c r="P927" s="68"/>
      <c r="Q927" s="68"/>
      <c r="R927" s="68"/>
      <c r="S927" s="68"/>
      <c r="T927" s="68"/>
      <c r="U927" s="68"/>
      <c r="V927" s="68"/>
      <c r="W927" s="68"/>
      <c r="X927" s="68"/>
      <c r="Y927" s="68"/>
      <c r="Z927" s="68"/>
      <c r="AA927" s="68"/>
      <c r="AB927" s="68"/>
      <c r="AC927" s="68"/>
      <c r="AD927" s="68"/>
      <c r="AE927" s="68"/>
      <c r="AF927" s="68"/>
      <c r="AG927" s="68"/>
      <c r="AH927" s="70"/>
    </row>
    <row r="928" spans="2:34">
      <c r="B928" s="68"/>
      <c r="C928" s="68"/>
      <c r="D928" s="68"/>
      <c r="E928" s="68"/>
      <c r="F928" s="68"/>
      <c r="G928" s="68"/>
      <c r="H928" s="68"/>
      <c r="I928" s="68"/>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70"/>
    </row>
    <row r="929" spans="2:34">
      <c r="B929" s="68"/>
      <c r="C929" s="68"/>
      <c r="D929" s="68"/>
      <c r="E929" s="68"/>
      <c r="F929" s="68"/>
      <c r="G929" s="68"/>
      <c r="H929" s="68"/>
      <c r="I929" s="68"/>
      <c r="J929" s="68"/>
      <c r="K929" s="68"/>
      <c r="L929" s="68"/>
      <c r="M929" s="68"/>
      <c r="N929" s="68"/>
      <c r="O929" s="68"/>
      <c r="P929" s="68"/>
      <c r="Q929" s="68"/>
      <c r="R929" s="68"/>
      <c r="S929" s="68"/>
      <c r="T929" s="68"/>
      <c r="U929" s="68"/>
      <c r="V929" s="68"/>
      <c r="W929" s="68"/>
      <c r="X929" s="68"/>
      <c r="Y929" s="68"/>
      <c r="Z929" s="68"/>
      <c r="AA929" s="68"/>
      <c r="AB929" s="68"/>
      <c r="AC929" s="68"/>
      <c r="AD929" s="68"/>
      <c r="AE929" s="68"/>
      <c r="AF929" s="68"/>
      <c r="AG929" s="68"/>
      <c r="AH929" s="70"/>
    </row>
    <row r="930" spans="2:34">
      <c r="B930" s="68"/>
      <c r="C930" s="68"/>
      <c r="D930" s="68"/>
      <c r="E930" s="68"/>
      <c r="F930" s="68"/>
      <c r="G930" s="68"/>
      <c r="H930" s="68"/>
      <c r="I930" s="68"/>
      <c r="J930" s="68"/>
      <c r="K930" s="68"/>
      <c r="L930" s="68"/>
      <c r="M930" s="68"/>
      <c r="N930" s="68"/>
      <c r="O930" s="68"/>
      <c r="P930" s="68"/>
      <c r="Q930" s="68"/>
      <c r="R930" s="68"/>
      <c r="S930" s="68"/>
      <c r="T930" s="68"/>
      <c r="U930" s="68"/>
      <c r="V930" s="68"/>
      <c r="W930" s="68"/>
      <c r="X930" s="68"/>
      <c r="Y930" s="68"/>
      <c r="Z930" s="68"/>
      <c r="AA930" s="68"/>
      <c r="AB930" s="68"/>
      <c r="AC930" s="68"/>
      <c r="AD930" s="68"/>
      <c r="AE930" s="68"/>
      <c r="AF930" s="68"/>
      <c r="AG930" s="68"/>
      <c r="AH930" s="70"/>
    </row>
    <row r="931" spans="2:34">
      <c r="B931" s="68"/>
      <c r="C931" s="68"/>
      <c r="D931" s="68"/>
      <c r="E931" s="68"/>
      <c r="F931" s="68"/>
      <c r="G931" s="68"/>
      <c r="H931" s="68"/>
      <c r="I931" s="68"/>
      <c r="J931" s="68"/>
      <c r="K931" s="68"/>
      <c r="L931" s="68"/>
      <c r="M931" s="68"/>
      <c r="N931" s="68"/>
      <c r="O931" s="68"/>
      <c r="P931" s="68"/>
      <c r="Q931" s="68"/>
      <c r="R931" s="68"/>
      <c r="S931" s="68"/>
      <c r="T931" s="68"/>
      <c r="U931" s="68"/>
      <c r="V931" s="68"/>
      <c r="W931" s="68"/>
      <c r="X931" s="68"/>
      <c r="Y931" s="68"/>
      <c r="Z931" s="68"/>
      <c r="AA931" s="68"/>
      <c r="AB931" s="68"/>
      <c r="AC931" s="68"/>
      <c r="AD931" s="68"/>
      <c r="AE931" s="68"/>
      <c r="AF931" s="68"/>
      <c r="AG931" s="68"/>
      <c r="AH931" s="70"/>
    </row>
    <row r="932" spans="2:34">
      <c r="B932" s="68"/>
      <c r="C932" s="68"/>
      <c r="D932" s="68"/>
      <c r="E932" s="68"/>
      <c r="F932" s="68"/>
      <c r="G932" s="68"/>
      <c r="H932" s="68"/>
      <c r="I932" s="68"/>
      <c r="J932" s="68"/>
      <c r="K932" s="68"/>
      <c r="L932" s="68"/>
      <c r="M932" s="68"/>
      <c r="N932" s="68"/>
      <c r="O932" s="68"/>
      <c r="P932" s="68"/>
      <c r="Q932" s="68"/>
      <c r="R932" s="68"/>
      <c r="S932" s="68"/>
      <c r="T932" s="68"/>
      <c r="U932" s="68"/>
      <c r="V932" s="68"/>
      <c r="W932" s="68"/>
      <c r="X932" s="68"/>
      <c r="Y932" s="68"/>
      <c r="Z932" s="68"/>
      <c r="AA932" s="68"/>
      <c r="AB932" s="68"/>
      <c r="AC932" s="68"/>
      <c r="AD932" s="68"/>
      <c r="AE932" s="68"/>
      <c r="AF932" s="68"/>
      <c r="AG932" s="68"/>
      <c r="AH932" s="70"/>
    </row>
    <row r="933" spans="2:34">
      <c r="B933" s="68"/>
      <c r="C933" s="68"/>
      <c r="D933" s="68"/>
      <c r="E933" s="68"/>
      <c r="F933" s="68"/>
      <c r="G933" s="68"/>
      <c r="H933" s="68"/>
      <c r="I933" s="68"/>
      <c r="J933" s="68"/>
      <c r="K933" s="68"/>
      <c r="L933" s="68"/>
      <c r="M933" s="68"/>
      <c r="N933" s="68"/>
      <c r="O933" s="68"/>
      <c r="P933" s="68"/>
      <c r="Q933" s="68"/>
      <c r="R933" s="68"/>
      <c r="S933" s="68"/>
      <c r="T933" s="68"/>
      <c r="U933" s="68"/>
      <c r="V933" s="68"/>
      <c r="W933" s="68"/>
      <c r="X933" s="68"/>
      <c r="Y933" s="68"/>
      <c r="Z933" s="68"/>
      <c r="AA933" s="68"/>
      <c r="AB933" s="68"/>
      <c r="AC933" s="68"/>
      <c r="AD933" s="68"/>
      <c r="AE933" s="68"/>
      <c r="AF933" s="68"/>
      <c r="AG933" s="68"/>
      <c r="AH933" s="70"/>
    </row>
    <row r="934" spans="2:34">
      <c r="B934" s="68"/>
      <c r="C934" s="68"/>
      <c r="D934" s="68"/>
      <c r="E934" s="68"/>
      <c r="F934" s="68"/>
      <c r="G934" s="68"/>
      <c r="H934" s="68"/>
      <c r="I934" s="68"/>
      <c r="J934" s="68"/>
      <c r="K934" s="68"/>
      <c r="L934" s="68"/>
      <c r="M934" s="68"/>
      <c r="N934" s="68"/>
      <c r="O934" s="68"/>
      <c r="P934" s="68"/>
      <c r="Q934" s="68"/>
      <c r="R934" s="68"/>
      <c r="S934" s="68"/>
      <c r="T934" s="68"/>
      <c r="U934" s="68"/>
      <c r="V934" s="68"/>
      <c r="W934" s="68"/>
      <c r="X934" s="68"/>
      <c r="Y934" s="68"/>
      <c r="Z934" s="68"/>
      <c r="AA934" s="68"/>
      <c r="AB934" s="68"/>
      <c r="AC934" s="68"/>
      <c r="AD934" s="68"/>
      <c r="AE934" s="68"/>
      <c r="AF934" s="68"/>
      <c r="AG934" s="68"/>
      <c r="AH934" s="70"/>
    </row>
    <row r="935" spans="2:34">
      <c r="B935" s="68"/>
      <c r="C935" s="68"/>
      <c r="D935" s="68"/>
      <c r="E935" s="68"/>
      <c r="F935" s="68"/>
      <c r="G935" s="68"/>
      <c r="H935" s="68"/>
      <c r="I935" s="68"/>
      <c r="J935" s="68"/>
      <c r="K935" s="68"/>
      <c r="L935" s="68"/>
      <c r="M935" s="68"/>
      <c r="N935" s="68"/>
      <c r="O935" s="68"/>
      <c r="P935" s="68"/>
      <c r="Q935" s="68"/>
      <c r="R935" s="68"/>
      <c r="S935" s="68"/>
      <c r="T935" s="68"/>
      <c r="U935" s="68"/>
      <c r="V935" s="68"/>
      <c r="W935" s="68"/>
      <c r="X935" s="68"/>
      <c r="Y935" s="68"/>
      <c r="Z935" s="68"/>
      <c r="AA935" s="68"/>
      <c r="AB935" s="68"/>
      <c r="AC935" s="68"/>
      <c r="AD935" s="68"/>
      <c r="AE935" s="68"/>
      <c r="AF935" s="68"/>
      <c r="AG935" s="68"/>
      <c r="AH935" s="70"/>
    </row>
    <row r="936" spans="2:34">
      <c r="B936" s="68"/>
      <c r="C936" s="68"/>
      <c r="D936" s="68"/>
      <c r="E936" s="68"/>
      <c r="F936" s="68"/>
      <c r="G936" s="68"/>
      <c r="H936" s="68"/>
      <c r="I936" s="68"/>
      <c r="J936" s="68"/>
      <c r="K936" s="68"/>
      <c r="L936" s="68"/>
      <c r="M936" s="68"/>
      <c r="N936" s="68"/>
      <c r="O936" s="68"/>
      <c r="P936" s="68"/>
      <c r="Q936" s="68"/>
      <c r="R936" s="68"/>
      <c r="S936" s="68"/>
      <c r="T936" s="68"/>
      <c r="U936" s="68"/>
      <c r="V936" s="68"/>
      <c r="W936" s="68"/>
      <c r="X936" s="68"/>
      <c r="Y936" s="68"/>
      <c r="Z936" s="68"/>
      <c r="AA936" s="68"/>
      <c r="AB936" s="68"/>
      <c r="AC936" s="68"/>
      <c r="AD936" s="68"/>
      <c r="AE936" s="68"/>
      <c r="AF936" s="68"/>
      <c r="AG936" s="68"/>
      <c r="AH936" s="70"/>
    </row>
    <row r="937" spans="2:34">
      <c r="B937" s="68"/>
      <c r="C937" s="68"/>
      <c r="D937" s="68"/>
      <c r="E937" s="68"/>
      <c r="F937" s="68"/>
      <c r="G937" s="68"/>
      <c r="H937" s="68"/>
      <c r="I937" s="68"/>
      <c r="J937" s="68"/>
      <c r="K937" s="68"/>
      <c r="L937" s="68"/>
      <c r="M937" s="68"/>
      <c r="N937" s="68"/>
      <c r="O937" s="68"/>
      <c r="P937" s="68"/>
      <c r="Q937" s="68"/>
      <c r="R937" s="68"/>
      <c r="S937" s="68"/>
      <c r="T937" s="68"/>
      <c r="U937" s="68"/>
      <c r="V937" s="68"/>
      <c r="W937" s="68"/>
      <c r="X937" s="68"/>
      <c r="Y937" s="68"/>
      <c r="Z937" s="68"/>
      <c r="AA937" s="68"/>
      <c r="AB937" s="68"/>
      <c r="AC937" s="68"/>
      <c r="AD937" s="68"/>
      <c r="AE937" s="68"/>
      <c r="AF937" s="68"/>
      <c r="AG937" s="68"/>
      <c r="AH937" s="70"/>
    </row>
    <row r="938" spans="2:34">
      <c r="B938" s="68"/>
      <c r="C938" s="68"/>
      <c r="D938" s="68"/>
      <c r="E938" s="68"/>
      <c r="F938" s="68"/>
      <c r="G938" s="68"/>
      <c r="H938" s="68"/>
      <c r="I938" s="68"/>
      <c r="J938" s="68"/>
      <c r="K938" s="68"/>
      <c r="L938" s="68"/>
      <c r="M938" s="68"/>
      <c r="N938" s="68"/>
      <c r="O938" s="68"/>
      <c r="P938" s="68"/>
      <c r="Q938" s="68"/>
      <c r="R938" s="68"/>
      <c r="S938" s="68"/>
      <c r="T938" s="68"/>
      <c r="U938" s="68"/>
      <c r="V938" s="68"/>
      <c r="W938" s="68"/>
      <c r="X938" s="68"/>
      <c r="Y938" s="68"/>
      <c r="Z938" s="68"/>
      <c r="AA938" s="68"/>
      <c r="AB938" s="68"/>
      <c r="AC938" s="68"/>
      <c r="AD938" s="68"/>
      <c r="AE938" s="68"/>
      <c r="AF938" s="68"/>
      <c r="AG938" s="68"/>
      <c r="AH938" s="70"/>
    </row>
    <row r="939" spans="2:34">
      <c r="B939" s="68"/>
      <c r="C939" s="68"/>
      <c r="D939" s="68"/>
      <c r="E939" s="68"/>
      <c r="F939" s="68"/>
      <c r="G939" s="68"/>
      <c r="H939" s="68"/>
      <c r="I939" s="68"/>
      <c r="J939" s="68"/>
      <c r="K939" s="68"/>
      <c r="L939" s="68"/>
      <c r="M939" s="68"/>
      <c r="N939" s="68"/>
      <c r="O939" s="68"/>
      <c r="P939" s="68"/>
      <c r="Q939" s="68"/>
      <c r="R939" s="68"/>
      <c r="S939" s="68"/>
      <c r="T939" s="68"/>
      <c r="U939" s="68"/>
      <c r="V939" s="68"/>
      <c r="W939" s="68"/>
      <c r="X939" s="68"/>
      <c r="Y939" s="68"/>
      <c r="Z939" s="68"/>
      <c r="AA939" s="68"/>
      <c r="AB939" s="68"/>
      <c r="AC939" s="68"/>
      <c r="AD939" s="68"/>
      <c r="AE939" s="68"/>
      <c r="AF939" s="68"/>
      <c r="AG939" s="68"/>
      <c r="AH939" s="70"/>
    </row>
    <row r="940" spans="2:34">
      <c r="B940" s="68"/>
      <c r="C940" s="68"/>
      <c r="D940" s="68"/>
      <c r="E940" s="68"/>
      <c r="F940" s="68"/>
      <c r="G940" s="68"/>
      <c r="H940" s="68"/>
      <c r="I940" s="68"/>
      <c r="J940" s="68"/>
      <c r="K940" s="68"/>
      <c r="L940" s="68"/>
      <c r="M940" s="68"/>
      <c r="N940" s="68"/>
      <c r="O940" s="68"/>
      <c r="P940" s="68"/>
      <c r="Q940" s="68"/>
      <c r="R940" s="68"/>
      <c r="S940" s="68"/>
      <c r="T940" s="68"/>
      <c r="U940" s="68"/>
      <c r="V940" s="68"/>
      <c r="W940" s="68"/>
      <c r="X940" s="68"/>
      <c r="Y940" s="68"/>
      <c r="Z940" s="68"/>
      <c r="AA940" s="68"/>
      <c r="AB940" s="68"/>
      <c r="AC940" s="68"/>
      <c r="AD940" s="68"/>
      <c r="AE940" s="68"/>
      <c r="AF940" s="68"/>
      <c r="AG940" s="68"/>
      <c r="AH940" s="70"/>
    </row>
    <row r="941" spans="2:34">
      <c r="B941" s="68"/>
      <c r="C941" s="68"/>
      <c r="D941" s="68"/>
      <c r="E941" s="68"/>
      <c r="F941" s="68"/>
      <c r="G941" s="68"/>
      <c r="H941" s="68"/>
      <c r="I941" s="68"/>
      <c r="J941" s="68"/>
      <c r="K941" s="68"/>
      <c r="L941" s="68"/>
      <c r="M941" s="68"/>
      <c r="N941" s="68"/>
      <c r="O941" s="68"/>
      <c r="P941" s="68"/>
      <c r="Q941" s="68"/>
      <c r="R941" s="68"/>
      <c r="S941" s="68"/>
      <c r="T941" s="68"/>
      <c r="U941" s="68"/>
      <c r="V941" s="68"/>
      <c r="W941" s="68"/>
      <c r="X941" s="68"/>
      <c r="Y941" s="68"/>
      <c r="Z941" s="68"/>
      <c r="AA941" s="68"/>
      <c r="AB941" s="68"/>
      <c r="AC941" s="68"/>
      <c r="AD941" s="68"/>
      <c r="AE941" s="68"/>
      <c r="AF941" s="68"/>
      <c r="AG941" s="68"/>
      <c r="AH941" s="70"/>
    </row>
    <row r="942" spans="2:34">
      <c r="B942" s="68"/>
      <c r="C942" s="68"/>
      <c r="D942" s="68"/>
      <c r="E942" s="68"/>
      <c r="F942" s="68"/>
      <c r="G942" s="68"/>
      <c r="H942" s="68"/>
      <c r="I942" s="68"/>
      <c r="J942" s="68"/>
      <c r="K942" s="68"/>
      <c r="L942" s="68"/>
      <c r="M942" s="68"/>
      <c r="N942" s="68"/>
      <c r="O942" s="68"/>
      <c r="P942" s="68"/>
      <c r="Q942" s="68"/>
      <c r="R942" s="68"/>
      <c r="S942" s="68"/>
      <c r="T942" s="68"/>
      <c r="U942" s="68"/>
      <c r="V942" s="68"/>
      <c r="W942" s="68"/>
      <c r="X942" s="68"/>
      <c r="Y942" s="68"/>
      <c r="Z942" s="68"/>
      <c r="AA942" s="68"/>
      <c r="AB942" s="68"/>
      <c r="AC942" s="68"/>
      <c r="AD942" s="68"/>
      <c r="AE942" s="68"/>
      <c r="AF942" s="68"/>
      <c r="AG942" s="68"/>
      <c r="AH942" s="70"/>
    </row>
    <row r="943" spans="2:34">
      <c r="B943" s="68"/>
      <c r="C943" s="68"/>
      <c r="D943" s="68"/>
      <c r="E943" s="68"/>
      <c r="F943" s="68"/>
      <c r="G943" s="68"/>
      <c r="H943" s="68"/>
      <c r="I943" s="68"/>
      <c r="J943" s="68"/>
      <c r="K943" s="68"/>
      <c r="L943" s="68"/>
      <c r="M943" s="68"/>
      <c r="N943" s="68"/>
      <c r="O943" s="68"/>
      <c r="P943" s="68"/>
      <c r="Q943" s="68"/>
      <c r="R943" s="68"/>
      <c r="S943" s="68"/>
      <c r="T943" s="68"/>
      <c r="U943" s="68"/>
      <c r="V943" s="68"/>
      <c r="W943" s="68"/>
      <c r="X943" s="68"/>
      <c r="Y943" s="68"/>
      <c r="Z943" s="68"/>
      <c r="AA943" s="68"/>
      <c r="AB943" s="68"/>
      <c r="AC943" s="68"/>
      <c r="AD943" s="68"/>
      <c r="AE943" s="68"/>
      <c r="AF943" s="68"/>
      <c r="AG943" s="68"/>
      <c r="AH943" s="70"/>
    </row>
    <row r="944" spans="2:34">
      <c r="B944" s="68"/>
      <c r="C944" s="68"/>
      <c r="D944" s="68"/>
      <c r="E944" s="68"/>
      <c r="F944" s="68"/>
      <c r="G944" s="68"/>
      <c r="H944" s="68"/>
      <c r="I944" s="68"/>
      <c r="J944" s="68"/>
      <c r="K944" s="68"/>
      <c r="L944" s="68"/>
      <c r="M944" s="68"/>
      <c r="N944" s="68"/>
      <c r="O944" s="68"/>
      <c r="P944" s="68"/>
      <c r="Q944" s="68"/>
      <c r="R944" s="68"/>
      <c r="S944" s="68"/>
      <c r="T944" s="68"/>
      <c r="U944" s="68"/>
      <c r="V944" s="68"/>
      <c r="W944" s="68"/>
      <c r="X944" s="68"/>
      <c r="Y944" s="68"/>
      <c r="Z944" s="68"/>
      <c r="AA944" s="68"/>
      <c r="AB944" s="68"/>
      <c r="AC944" s="68"/>
      <c r="AD944" s="68"/>
      <c r="AE944" s="68"/>
      <c r="AF944" s="68"/>
      <c r="AG944" s="68"/>
      <c r="AH944" s="70"/>
    </row>
    <row r="945" spans="2:34">
      <c r="B945" s="68"/>
      <c r="C945" s="68"/>
      <c r="D945" s="68"/>
      <c r="E945" s="68"/>
      <c r="F945" s="68"/>
      <c r="G945" s="68"/>
      <c r="H945" s="68"/>
      <c r="I945" s="68"/>
      <c r="J945" s="68"/>
      <c r="K945" s="68"/>
      <c r="L945" s="68"/>
      <c r="M945" s="68"/>
      <c r="N945" s="68"/>
      <c r="O945" s="68"/>
      <c r="P945" s="68"/>
      <c r="Q945" s="68"/>
      <c r="R945" s="68"/>
      <c r="S945" s="68"/>
      <c r="T945" s="68"/>
      <c r="U945" s="68"/>
      <c r="V945" s="68"/>
      <c r="W945" s="68"/>
      <c r="X945" s="68"/>
      <c r="Y945" s="68"/>
      <c r="Z945" s="68"/>
      <c r="AA945" s="68"/>
      <c r="AB945" s="68"/>
      <c r="AC945" s="68"/>
      <c r="AD945" s="68"/>
      <c r="AE945" s="68"/>
      <c r="AF945" s="68"/>
      <c r="AG945" s="68"/>
      <c r="AH945" s="70"/>
    </row>
    <row r="946" spans="2:34">
      <c r="B946" s="68"/>
      <c r="C946" s="68"/>
      <c r="D946" s="68"/>
      <c r="E946" s="68"/>
      <c r="F946" s="68"/>
      <c r="G946" s="68"/>
      <c r="H946" s="68"/>
      <c r="I946" s="68"/>
      <c r="J946" s="68"/>
      <c r="K946" s="68"/>
      <c r="L946" s="68"/>
      <c r="M946" s="68"/>
      <c r="N946" s="68"/>
      <c r="O946" s="68"/>
      <c r="P946" s="68"/>
      <c r="Q946" s="68"/>
      <c r="R946" s="68"/>
      <c r="S946" s="68"/>
      <c r="T946" s="68"/>
      <c r="U946" s="68"/>
      <c r="V946" s="68"/>
      <c r="W946" s="68"/>
      <c r="X946" s="68"/>
      <c r="Y946" s="68"/>
      <c r="Z946" s="68"/>
      <c r="AA946" s="68"/>
      <c r="AB946" s="68"/>
      <c r="AC946" s="68"/>
      <c r="AD946" s="68"/>
      <c r="AE946" s="68"/>
      <c r="AF946" s="68"/>
      <c r="AG946" s="68"/>
      <c r="AH946" s="70"/>
    </row>
    <row r="947" spans="2:34">
      <c r="B947" s="68"/>
      <c r="C947" s="68"/>
      <c r="D947" s="68"/>
      <c r="E947" s="68"/>
      <c r="F947" s="68"/>
      <c r="G947" s="68"/>
      <c r="H947" s="68"/>
      <c r="I947" s="68"/>
      <c r="J947" s="68"/>
      <c r="K947" s="68"/>
      <c r="L947" s="68"/>
      <c r="M947" s="68"/>
      <c r="N947" s="68"/>
      <c r="O947" s="68"/>
      <c r="P947" s="68"/>
      <c r="Q947" s="68"/>
      <c r="R947" s="68"/>
      <c r="S947" s="68"/>
      <c r="T947" s="68"/>
      <c r="U947" s="68"/>
      <c r="V947" s="68"/>
      <c r="W947" s="68"/>
      <c r="X947" s="68"/>
      <c r="Y947" s="68"/>
      <c r="Z947" s="68"/>
      <c r="AA947" s="68"/>
      <c r="AB947" s="68"/>
      <c r="AC947" s="68"/>
      <c r="AD947" s="68"/>
      <c r="AE947" s="68"/>
      <c r="AF947" s="68"/>
      <c r="AG947" s="68"/>
      <c r="AH947" s="70"/>
    </row>
    <row r="948" spans="2:34">
      <c r="B948" s="68"/>
      <c r="C948" s="68"/>
      <c r="D948" s="68"/>
      <c r="E948" s="68"/>
      <c r="F948" s="68"/>
      <c r="G948" s="68"/>
      <c r="H948" s="68"/>
      <c r="I948" s="68"/>
      <c r="J948" s="68"/>
      <c r="K948" s="68"/>
      <c r="L948" s="68"/>
      <c r="M948" s="68"/>
      <c r="N948" s="68"/>
      <c r="O948" s="68"/>
      <c r="P948" s="68"/>
      <c r="Q948" s="68"/>
      <c r="R948" s="68"/>
      <c r="S948" s="68"/>
      <c r="T948" s="68"/>
      <c r="U948" s="68"/>
      <c r="V948" s="68"/>
      <c r="W948" s="68"/>
      <c r="X948" s="68"/>
      <c r="Y948" s="68"/>
      <c r="Z948" s="68"/>
      <c r="AA948" s="68"/>
      <c r="AB948" s="68"/>
      <c r="AC948" s="68"/>
      <c r="AD948" s="68"/>
      <c r="AE948" s="68"/>
      <c r="AF948" s="68"/>
      <c r="AG948" s="68"/>
      <c r="AH948" s="70"/>
    </row>
    <row r="949" spans="2:34">
      <c r="B949" s="68"/>
      <c r="C949" s="68"/>
      <c r="D949" s="68"/>
      <c r="E949" s="68"/>
      <c r="F949" s="68"/>
      <c r="G949" s="68"/>
      <c r="H949" s="68"/>
      <c r="I949" s="68"/>
      <c r="J949" s="68"/>
      <c r="K949" s="68"/>
      <c r="L949" s="68"/>
      <c r="M949" s="68"/>
      <c r="N949" s="68"/>
      <c r="O949" s="68"/>
      <c r="P949" s="68"/>
      <c r="Q949" s="68"/>
      <c r="R949" s="68"/>
      <c r="S949" s="68"/>
      <c r="T949" s="68"/>
      <c r="U949" s="68"/>
      <c r="V949" s="68"/>
      <c r="W949" s="68"/>
      <c r="X949" s="68"/>
      <c r="Y949" s="68"/>
      <c r="Z949" s="68"/>
      <c r="AA949" s="68"/>
      <c r="AB949" s="68"/>
      <c r="AC949" s="68"/>
      <c r="AD949" s="68"/>
      <c r="AE949" s="68"/>
      <c r="AF949" s="68"/>
      <c r="AG949" s="68"/>
      <c r="AH949" s="70"/>
    </row>
    <row r="950" spans="2:34">
      <c r="B950" s="68"/>
      <c r="C950" s="68"/>
      <c r="D950" s="68"/>
      <c r="E950" s="68"/>
      <c r="F950" s="68"/>
      <c r="G950" s="68"/>
      <c r="H950" s="68"/>
      <c r="I950" s="68"/>
      <c r="J950" s="68"/>
      <c r="K950" s="68"/>
      <c r="L950" s="68"/>
      <c r="M950" s="68"/>
      <c r="N950" s="68"/>
      <c r="O950" s="68"/>
      <c r="P950" s="68"/>
      <c r="Q950" s="68"/>
      <c r="R950" s="68"/>
      <c r="S950" s="68"/>
      <c r="T950" s="68"/>
      <c r="U950" s="68"/>
      <c r="V950" s="68"/>
      <c r="W950" s="68"/>
      <c r="X950" s="68"/>
      <c r="Y950" s="68"/>
      <c r="Z950" s="68"/>
      <c r="AA950" s="68"/>
      <c r="AB950" s="68"/>
      <c r="AC950" s="68"/>
      <c r="AD950" s="68"/>
      <c r="AE950" s="68"/>
      <c r="AF950" s="68"/>
      <c r="AG950" s="68"/>
      <c r="AH950" s="70"/>
    </row>
    <row r="951" spans="2:34">
      <c r="B951" s="68"/>
      <c r="C951" s="68"/>
      <c r="D951" s="68"/>
      <c r="E951" s="68"/>
      <c r="F951" s="68"/>
      <c r="G951" s="68"/>
      <c r="H951" s="68"/>
      <c r="I951" s="68"/>
      <c r="J951" s="68"/>
      <c r="K951" s="68"/>
      <c r="L951" s="68"/>
      <c r="M951" s="68"/>
      <c r="N951" s="68"/>
      <c r="O951" s="68"/>
      <c r="P951" s="68"/>
      <c r="Q951" s="68"/>
      <c r="R951" s="68"/>
      <c r="S951" s="68"/>
      <c r="T951" s="68"/>
      <c r="U951" s="68"/>
      <c r="V951" s="68"/>
      <c r="W951" s="68"/>
      <c r="X951" s="68"/>
      <c r="Y951" s="68"/>
      <c r="Z951" s="68"/>
      <c r="AA951" s="68"/>
      <c r="AB951" s="68"/>
      <c r="AC951" s="68"/>
      <c r="AD951" s="68"/>
      <c r="AE951" s="68"/>
      <c r="AF951" s="68"/>
      <c r="AG951" s="68"/>
      <c r="AH951" s="70"/>
    </row>
    <row r="952" spans="2:34">
      <c r="B952" s="68"/>
      <c r="C952" s="68"/>
      <c r="D952" s="68"/>
      <c r="E952" s="68"/>
      <c r="F952" s="68"/>
      <c r="G952" s="68"/>
      <c r="H952" s="68"/>
      <c r="I952" s="68"/>
      <c r="J952" s="68"/>
      <c r="K952" s="68"/>
      <c r="L952" s="68"/>
      <c r="M952" s="68"/>
      <c r="N952" s="68"/>
      <c r="O952" s="68"/>
      <c r="P952" s="68"/>
      <c r="Q952" s="68"/>
      <c r="R952" s="68"/>
      <c r="S952" s="68"/>
      <c r="T952" s="68"/>
      <c r="U952" s="68"/>
      <c r="V952" s="68"/>
      <c r="W952" s="68"/>
      <c r="X952" s="68"/>
      <c r="Y952" s="68"/>
      <c r="Z952" s="68"/>
      <c r="AA952" s="68"/>
      <c r="AB952" s="68"/>
      <c r="AC952" s="68"/>
      <c r="AD952" s="68"/>
      <c r="AE952" s="68"/>
      <c r="AF952" s="68"/>
      <c r="AG952" s="68"/>
      <c r="AH952" s="70"/>
    </row>
    <row r="953" spans="2:34">
      <c r="B953" s="68"/>
      <c r="C953" s="68"/>
      <c r="D953" s="68"/>
      <c r="E953" s="68"/>
      <c r="F953" s="68"/>
      <c r="G953" s="68"/>
      <c r="H953" s="68"/>
      <c r="I953" s="68"/>
      <c r="J953" s="68"/>
      <c r="K953" s="68"/>
      <c r="L953" s="68"/>
      <c r="M953" s="68"/>
      <c r="N953" s="68"/>
      <c r="O953" s="68"/>
      <c r="P953" s="68"/>
      <c r="Q953" s="68"/>
      <c r="R953" s="68"/>
      <c r="S953" s="68"/>
      <c r="T953" s="68"/>
      <c r="U953" s="68"/>
      <c r="V953" s="68"/>
      <c r="W953" s="68"/>
      <c r="X953" s="68"/>
      <c r="Y953" s="68"/>
      <c r="Z953" s="68"/>
      <c r="AA953" s="68"/>
      <c r="AB953" s="68"/>
      <c r="AC953" s="68"/>
      <c r="AD953" s="68"/>
      <c r="AE953" s="68"/>
      <c r="AF953" s="68"/>
      <c r="AG953" s="68"/>
      <c r="AH953" s="70"/>
    </row>
    <row r="954" spans="2:34">
      <c r="B954" s="68"/>
      <c r="C954" s="68"/>
      <c r="D954" s="68"/>
      <c r="E954" s="68"/>
      <c r="F954" s="68"/>
      <c r="G954" s="68"/>
      <c r="H954" s="68"/>
      <c r="I954" s="68"/>
      <c r="J954" s="68"/>
      <c r="K954" s="68"/>
      <c r="L954" s="68"/>
      <c r="M954" s="68"/>
      <c r="N954" s="68"/>
      <c r="O954" s="68"/>
      <c r="P954" s="68"/>
      <c r="Q954" s="68"/>
      <c r="R954" s="68"/>
      <c r="S954" s="68"/>
      <c r="T954" s="68"/>
      <c r="U954" s="68"/>
      <c r="V954" s="68"/>
      <c r="W954" s="68"/>
      <c r="X954" s="68"/>
      <c r="Y954" s="68"/>
      <c r="Z954" s="68"/>
      <c r="AA954" s="68"/>
      <c r="AB954" s="68"/>
      <c r="AC954" s="68"/>
      <c r="AD954" s="68"/>
      <c r="AE954" s="68"/>
      <c r="AF954" s="68"/>
      <c r="AG954" s="68"/>
      <c r="AH954" s="70"/>
    </row>
    <row r="955" spans="2:34">
      <c r="B955" s="68"/>
      <c r="C955" s="68"/>
      <c r="D955" s="68"/>
      <c r="E955" s="68"/>
      <c r="F955" s="68"/>
      <c r="G955" s="68"/>
      <c r="H955" s="68"/>
      <c r="I955" s="68"/>
      <c r="J955" s="68"/>
      <c r="K955" s="68"/>
      <c r="L955" s="68"/>
      <c r="M955" s="68"/>
      <c r="N955" s="68"/>
      <c r="O955" s="68"/>
      <c r="P955" s="68"/>
      <c r="Q955" s="68"/>
      <c r="R955" s="68"/>
      <c r="S955" s="68"/>
      <c r="T955" s="68"/>
      <c r="U955" s="68"/>
      <c r="V955" s="68"/>
      <c r="W955" s="68"/>
      <c r="X955" s="68"/>
      <c r="Y955" s="68"/>
      <c r="Z955" s="68"/>
      <c r="AA955" s="68"/>
      <c r="AB955" s="68"/>
      <c r="AC955" s="68"/>
      <c r="AD955" s="68"/>
      <c r="AE955" s="68"/>
      <c r="AF955" s="68"/>
      <c r="AG955" s="68"/>
      <c r="AH955" s="70"/>
    </row>
    <row r="956" spans="2:34">
      <c r="B956" s="68"/>
      <c r="C956" s="68"/>
      <c r="D956" s="68"/>
      <c r="E956" s="68"/>
      <c r="F956" s="68"/>
      <c r="G956" s="68"/>
      <c r="H956" s="68"/>
      <c r="I956" s="68"/>
      <c r="J956" s="68"/>
      <c r="K956" s="68"/>
      <c r="L956" s="68"/>
      <c r="M956" s="68"/>
      <c r="N956" s="68"/>
      <c r="O956" s="68"/>
      <c r="P956" s="68"/>
      <c r="Q956" s="68"/>
      <c r="R956" s="68"/>
      <c r="S956" s="68"/>
      <c r="T956" s="68"/>
      <c r="U956" s="68"/>
      <c r="V956" s="68"/>
      <c r="W956" s="68"/>
      <c r="X956" s="68"/>
      <c r="Y956" s="68"/>
      <c r="Z956" s="68"/>
      <c r="AA956" s="68"/>
      <c r="AB956" s="68"/>
      <c r="AC956" s="68"/>
      <c r="AD956" s="68"/>
      <c r="AE956" s="68"/>
      <c r="AF956" s="68"/>
      <c r="AG956" s="68"/>
      <c r="AH956" s="70"/>
    </row>
    <row r="957" spans="2:34">
      <c r="B957" s="68"/>
      <c r="C957" s="68"/>
      <c r="D957" s="68"/>
      <c r="E957" s="68"/>
      <c r="F957" s="68"/>
      <c r="G957" s="68"/>
      <c r="H957" s="68"/>
      <c r="I957" s="68"/>
      <c r="J957" s="68"/>
      <c r="K957" s="68"/>
      <c r="L957" s="68"/>
      <c r="M957" s="68"/>
      <c r="N957" s="68"/>
      <c r="O957" s="68"/>
      <c r="P957" s="68"/>
      <c r="Q957" s="68"/>
      <c r="R957" s="68"/>
      <c r="S957" s="68"/>
      <c r="T957" s="68"/>
      <c r="U957" s="68"/>
      <c r="V957" s="68"/>
      <c r="W957" s="68"/>
      <c r="X957" s="68"/>
      <c r="Y957" s="68"/>
      <c r="Z957" s="68"/>
      <c r="AA957" s="68"/>
      <c r="AB957" s="68"/>
      <c r="AC957" s="68"/>
      <c r="AD957" s="68"/>
      <c r="AE957" s="68"/>
      <c r="AF957" s="68"/>
      <c r="AG957" s="68"/>
      <c r="AH957" s="70"/>
    </row>
    <row r="958" spans="2:34">
      <c r="B958" s="68"/>
      <c r="C958" s="68"/>
      <c r="D958" s="68"/>
      <c r="E958" s="68"/>
      <c r="F958" s="68"/>
      <c r="G958" s="68"/>
      <c r="H958" s="68"/>
      <c r="I958" s="68"/>
      <c r="J958" s="68"/>
      <c r="K958" s="68"/>
      <c r="L958" s="68"/>
      <c r="M958" s="68"/>
      <c r="N958" s="68"/>
      <c r="O958" s="68"/>
      <c r="P958" s="68"/>
      <c r="Q958" s="68"/>
      <c r="R958" s="68"/>
      <c r="S958" s="68"/>
      <c r="T958" s="68"/>
      <c r="U958" s="68"/>
      <c r="V958" s="68"/>
      <c r="W958" s="68"/>
      <c r="X958" s="68"/>
      <c r="Y958" s="68"/>
      <c r="Z958" s="68"/>
      <c r="AA958" s="68"/>
      <c r="AB958" s="68"/>
      <c r="AC958" s="68"/>
      <c r="AD958" s="68"/>
      <c r="AE958" s="68"/>
      <c r="AF958" s="68"/>
      <c r="AG958" s="68"/>
      <c r="AH958" s="70"/>
    </row>
    <row r="959" spans="2:34">
      <c r="B959" s="68"/>
      <c r="C959" s="68"/>
      <c r="D959" s="68"/>
      <c r="E959" s="68"/>
      <c r="F959" s="68"/>
      <c r="G959" s="68"/>
      <c r="H959" s="68"/>
      <c r="I959" s="68"/>
      <c r="J959" s="68"/>
      <c r="K959" s="68"/>
      <c r="L959" s="68"/>
      <c r="M959" s="68"/>
      <c r="N959" s="68"/>
      <c r="O959" s="68"/>
      <c r="P959" s="68"/>
      <c r="Q959" s="68"/>
      <c r="R959" s="68"/>
      <c r="S959" s="68"/>
      <c r="T959" s="68"/>
      <c r="U959" s="68"/>
      <c r="V959" s="68"/>
      <c r="W959" s="68"/>
      <c r="X959" s="68"/>
      <c r="Y959" s="68"/>
      <c r="Z959" s="68"/>
      <c r="AA959" s="68"/>
      <c r="AB959" s="68"/>
      <c r="AC959" s="68"/>
      <c r="AD959" s="68"/>
      <c r="AE959" s="68"/>
      <c r="AF959" s="68"/>
      <c r="AG959" s="68"/>
      <c r="AH959" s="70"/>
    </row>
    <row r="960" spans="2:34">
      <c r="B960" s="68"/>
      <c r="C960" s="68"/>
      <c r="D960" s="68"/>
      <c r="E960" s="68"/>
      <c r="F960" s="68"/>
      <c r="G960" s="68"/>
      <c r="H960" s="68"/>
      <c r="I960" s="68"/>
      <c r="J960" s="68"/>
      <c r="K960" s="68"/>
      <c r="L960" s="68"/>
      <c r="M960" s="68"/>
      <c r="N960" s="68"/>
      <c r="O960" s="68"/>
      <c r="P960" s="68"/>
      <c r="Q960" s="68"/>
      <c r="R960" s="68"/>
      <c r="S960" s="68"/>
      <c r="T960" s="68"/>
      <c r="U960" s="68"/>
      <c r="V960" s="68"/>
      <c r="W960" s="68"/>
      <c r="X960" s="68"/>
      <c r="Y960" s="68"/>
      <c r="Z960" s="68"/>
      <c r="AA960" s="68"/>
      <c r="AB960" s="68"/>
      <c r="AC960" s="68"/>
      <c r="AD960" s="68"/>
      <c r="AE960" s="68"/>
      <c r="AF960" s="68"/>
      <c r="AG960" s="68"/>
      <c r="AH960" s="70"/>
    </row>
    <row r="961" spans="2:34">
      <c r="B961" s="68"/>
      <c r="C961" s="68"/>
      <c r="D961" s="68"/>
      <c r="E961" s="68"/>
      <c r="F961" s="68"/>
      <c r="G961" s="68"/>
      <c r="H961" s="68"/>
      <c r="I961" s="68"/>
      <c r="J961" s="68"/>
      <c r="K961" s="68"/>
      <c r="L961" s="68"/>
      <c r="M961" s="68"/>
      <c r="N961" s="68"/>
      <c r="O961" s="68"/>
      <c r="P961" s="68"/>
      <c r="Q961" s="68"/>
      <c r="R961" s="68"/>
      <c r="S961" s="68"/>
      <c r="T961" s="68"/>
      <c r="U961" s="68"/>
      <c r="V961" s="68"/>
      <c r="W961" s="68"/>
      <c r="X961" s="68"/>
      <c r="Y961" s="68"/>
      <c r="Z961" s="68"/>
      <c r="AA961" s="68"/>
      <c r="AB961" s="68"/>
      <c r="AC961" s="68"/>
      <c r="AD961" s="68"/>
      <c r="AE961" s="68"/>
      <c r="AF961" s="68"/>
      <c r="AG961" s="68"/>
      <c r="AH961" s="70"/>
    </row>
    <row r="962" spans="2:34">
      <c r="B962" s="68"/>
      <c r="C962" s="68"/>
      <c r="D962" s="68"/>
      <c r="E962" s="68"/>
      <c r="F962" s="68"/>
      <c r="G962" s="68"/>
      <c r="H962" s="68"/>
      <c r="I962" s="68"/>
      <c r="J962" s="68"/>
      <c r="K962" s="68"/>
      <c r="L962" s="68"/>
      <c r="M962" s="68"/>
      <c r="N962" s="68"/>
      <c r="O962" s="68"/>
      <c r="P962" s="68"/>
      <c r="Q962" s="68"/>
      <c r="R962" s="68"/>
      <c r="S962" s="68"/>
      <c r="T962" s="68"/>
      <c r="U962" s="68"/>
      <c r="V962" s="68"/>
      <c r="W962" s="68"/>
      <c r="X962" s="68"/>
      <c r="Y962" s="68"/>
      <c r="Z962" s="68"/>
      <c r="AA962" s="68"/>
      <c r="AB962" s="68"/>
      <c r="AC962" s="68"/>
      <c r="AD962" s="68"/>
      <c r="AE962" s="68"/>
      <c r="AF962" s="68"/>
      <c r="AG962" s="68"/>
      <c r="AH962" s="70"/>
    </row>
    <row r="963" spans="2:34">
      <c r="B963" s="68"/>
      <c r="C963" s="68"/>
      <c r="D963" s="68"/>
      <c r="E963" s="68"/>
      <c r="F963" s="68"/>
      <c r="G963" s="68"/>
      <c r="H963" s="68"/>
      <c r="I963" s="68"/>
      <c r="J963" s="68"/>
      <c r="K963" s="68"/>
      <c r="L963" s="68"/>
      <c r="M963" s="68"/>
      <c r="N963" s="68"/>
      <c r="O963" s="68"/>
      <c r="P963" s="68"/>
      <c r="Q963" s="68"/>
      <c r="R963" s="68"/>
      <c r="S963" s="68"/>
      <c r="T963" s="68"/>
      <c r="U963" s="68"/>
      <c r="V963" s="68"/>
      <c r="W963" s="68"/>
      <c r="X963" s="68"/>
      <c r="Y963" s="68"/>
      <c r="Z963" s="68"/>
      <c r="AA963" s="68"/>
      <c r="AB963" s="68"/>
      <c r="AC963" s="68"/>
      <c r="AD963" s="68"/>
      <c r="AE963" s="68"/>
      <c r="AF963" s="68"/>
      <c r="AG963" s="68"/>
      <c r="AH963" s="70"/>
    </row>
    <row r="964" spans="2:34">
      <c r="B964" s="68"/>
      <c r="C964" s="68"/>
      <c r="D964" s="68"/>
      <c r="E964" s="68"/>
      <c r="F964" s="68"/>
      <c r="G964" s="68"/>
      <c r="H964" s="68"/>
      <c r="I964" s="68"/>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70"/>
    </row>
    <row r="965" spans="2:34">
      <c r="B965" s="68"/>
      <c r="C965" s="68"/>
      <c r="D965" s="68"/>
      <c r="E965" s="68"/>
      <c r="F965" s="68"/>
      <c r="G965" s="68"/>
      <c r="H965" s="68"/>
      <c r="I965" s="68"/>
      <c r="J965" s="68"/>
      <c r="K965" s="68"/>
      <c r="L965" s="68"/>
      <c r="M965" s="68"/>
      <c r="N965" s="68"/>
      <c r="O965" s="68"/>
      <c r="P965" s="68"/>
      <c r="Q965" s="68"/>
      <c r="R965" s="68"/>
      <c r="S965" s="68"/>
      <c r="T965" s="68"/>
      <c r="U965" s="68"/>
      <c r="V965" s="68"/>
      <c r="W965" s="68"/>
      <c r="X965" s="68"/>
      <c r="Y965" s="68"/>
      <c r="Z965" s="68"/>
      <c r="AA965" s="68"/>
      <c r="AB965" s="68"/>
      <c r="AC965" s="68"/>
      <c r="AD965" s="68"/>
      <c r="AE965" s="68"/>
      <c r="AF965" s="68"/>
      <c r="AG965" s="68"/>
      <c r="AH965" s="70"/>
    </row>
    <row r="966" spans="2:34">
      <c r="B966" s="68"/>
      <c r="C966" s="68"/>
      <c r="D966" s="68"/>
      <c r="E966" s="68"/>
      <c r="F966" s="68"/>
      <c r="G966" s="68"/>
      <c r="H966" s="68"/>
      <c r="I966" s="68"/>
      <c r="J966" s="68"/>
      <c r="K966" s="68"/>
      <c r="L966" s="68"/>
      <c r="M966" s="68"/>
      <c r="N966" s="68"/>
      <c r="O966" s="68"/>
      <c r="P966" s="68"/>
      <c r="Q966" s="68"/>
      <c r="R966" s="68"/>
      <c r="S966" s="68"/>
      <c r="T966" s="68"/>
      <c r="U966" s="68"/>
      <c r="V966" s="68"/>
      <c r="W966" s="68"/>
      <c r="X966" s="68"/>
      <c r="Y966" s="68"/>
      <c r="Z966" s="68"/>
      <c r="AA966" s="68"/>
      <c r="AB966" s="68"/>
      <c r="AC966" s="68"/>
      <c r="AD966" s="68"/>
      <c r="AE966" s="68"/>
      <c r="AF966" s="68"/>
      <c r="AG966" s="68"/>
      <c r="AH966" s="70"/>
    </row>
    <row r="967" spans="2:34">
      <c r="B967" s="68"/>
      <c r="C967" s="68"/>
      <c r="D967" s="68"/>
      <c r="E967" s="68"/>
      <c r="F967" s="68"/>
      <c r="G967" s="68"/>
      <c r="H967" s="68"/>
      <c r="I967" s="68"/>
      <c r="J967" s="68"/>
      <c r="K967" s="68"/>
      <c r="L967" s="68"/>
      <c r="M967" s="68"/>
      <c r="N967" s="68"/>
      <c r="O967" s="68"/>
      <c r="P967" s="68"/>
      <c r="Q967" s="68"/>
      <c r="R967" s="68"/>
      <c r="S967" s="68"/>
      <c r="T967" s="68"/>
      <c r="U967" s="68"/>
      <c r="V967" s="68"/>
      <c r="W967" s="68"/>
      <c r="X967" s="68"/>
      <c r="Y967" s="68"/>
      <c r="Z967" s="68"/>
      <c r="AA967" s="68"/>
      <c r="AB967" s="68"/>
      <c r="AC967" s="68"/>
      <c r="AD967" s="68"/>
      <c r="AE967" s="68"/>
      <c r="AF967" s="68"/>
      <c r="AG967" s="68"/>
      <c r="AH967" s="70"/>
    </row>
    <row r="968" spans="2:34">
      <c r="B968" s="68"/>
      <c r="C968" s="68"/>
      <c r="D968" s="68"/>
      <c r="E968" s="68"/>
      <c r="F968" s="68"/>
      <c r="G968" s="68"/>
      <c r="H968" s="68"/>
      <c r="I968" s="68"/>
      <c r="J968" s="68"/>
      <c r="K968" s="68"/>
      <c r="L968" s="68"/>
      <c r="M968" s="68"/>
      <c r="N968" s="68"/>
      <c r="O968" s="68"/>
      <c r="P968" s="68"/>
      <c r="Q968" s="68"/>
      <c r="R968" s="68"/>
      <c r="S968" s="68"/>
      <c r="T968" s="68"/>
      <c r="U968" s="68"/>
      <c r="V968" s="68"/>
      <c r="W968" s="68"/>
      <c r="X968" s="68"/>
      <c r="Y968" s="68"/>
      <c r="Z968" s="68"/>
      <c r="AA968" s="68"/>
      <c r="AB968" s="68"/>
      <c r="AC968" s="68"/>
      <c r="AD968" s="68"/>
      <c r="AE968" s="68"/>
      <c r="AF968" s="68"/>
      <c r="AG968" s="68"/>
      <c r="AH968" s="70"/>
    </row>
    <row r="969" spans="2:34">
      <c r="B969" s="68"/>
      <c r="C969" s="68"/>
      <c r="D969" s="68"/>
      <c r="E969" s="68"/>
      <c r="F969" s="68"/>
      <c r="G969" s="68"/>
      <c r="H969" s="68"/>
      <c r="I969" s="68"/>
      <c r="J969" s="68"/>
      <c r="K969" s="68"/>
      <c r="L969" s="68"/>
      <c r="M969" s="68"/>
      <c r="N969" s="68"/>
      <c r="O969" s="68"/>
      <c r="P969" s="68"/>
      <c r="Q969" s="68"/>
      <c r="R969" s="68"/>
      <c r="S969" s="68"/>
      <c r="T969" s="68"/>
      <c r="U969" s="68"/>
      <c r="V969" s="68"/>
      <c r="W969" s="68"/>
      <c r="X969" s="68"/>
      <c r="Y969" s="68"/>
      <c r="Z969" s="68"/>
      <c r="AA969" s="68"/>
      <c r="AB969" s="68"/>
      <c r="AC969" s="68"/>
      <c r="AD969" s="68"/>
      <c r="AE969" s="68"/>
      <c r="AF969" s="68"/>
      <c r="AG969" s="68"/>
      <c r="AH969" s="70"/>
    </row>
    <row r="970" spans="2:34">
      <c r="B970" s="68"/>
      <c r="C970" s="68"/>
      <c r="D970" s="68"/>
      <c r="E970" s="68"/>
      <c r="F970" s="68"/>
      <c r="G970" s="68"/>
      <c r="H970" s="68"/>
      <c r="I970" s="68"/>
      <c r="J970" s="68"/>
      <c r="K970" s="68"/>
      <c r="L970" s="68"/>
      <c r="M970" s="68"/>
      <c r="N970" s="68"/>
      <c r="O970" s="68"/>
      <c r="P970" s="68"/>
      <c r="Q970" s="68"/>
      <c r="R970" s="68"/>
      <c r="S970" s="68"/>
      <c r="T970" s="68"/>
      <c r="U970" s="68"/>
      <c r="V970" s="68"/>
      <c r="W970" s="68"/>
      <c r="X970" s="68"/>
      <c r="Y970" s="68"/>
      <c r="Z970" s="68"/>
      <c r="AA970" s="68"/>
      <c r="AB970" s="68"/>
      <c r="AC970" s="68"/>
      <c r="AD970" s="68"/>
      <c r="AE970" s="68"/>
      <c r="AF970" s="68"/>
      <c r="AG970" s="68"/>
      <c r="AH970" s="70"/>
    </row>
    <row r="971" spans="2:34">
      <c r="B971" s="68"/>
      <c r="C971" s="68"/>
      <c r="D971" s="68"/>
      <c r="E971" s="68"/>
      <c r="F971" s="68"/>
      <c r="G971" s="68"/>
      <c r="H971" s="68"/>
      <c r="I971" s="68"/>
      <c r="J971" s="68"/>
      <c r="K971" s="68"/>
      <c r="L971" s="68"/>
      <c r="M971" s="68"/>
      <c r="N971" s="68"/>
      <c r="O971" s="68"/>
      <c r="P971" s="68"/>
      <c r="Q971" s="68"/>
      <c r="R971" s="68"/>
      <c r="S971" s="68"/>
      <c r="T971" s="68"/>
      <c r="U971" s="68"/>
      <c r="V971" s="68"/>
      <c r="W971" s="68"/>
      <c r="X971" s="68"/>
      <c r="Y971" s="68"/>
      <c r="Z971" s="68"/>
      <c r="AA971" s="68"/>
      <c r="AB971" s="68"/>
      <c r="AC971" s="68"/>
      <c r="AD971" s="68"/>
      <c r="AE971" s="68"/>
      <c r="AF971" s="68"/>
      <c r="AG971" s="68"/>
      <c r="AH971" s="70"/>
    </row>
    <row r="972" spans="2:34">
      <c r="B972" s="68"/>
      <c r="C972" s="68"/>
      <c r="D972" s="68"/>
      <c r="E972" s="68"/>
      <c r="F972" s="68"/>
      <c r="G972" s="68"/>
      <c r="H972" s="68"/>
      <c r="I972" s="68"/>
      <c r="J972" s="68"/>
      <c r="K972" s="68"/>
      <c r="L972" s="68"/>
      <c r="M972" s="68"/>
      <c r="N972" s="68"/>
      <c r="O972" s="68"/>
      <c r="P972" s="68"/>
      <c r="Q972" s="68"/>
      <c r="R972" s="68"/>
      <c r="S972" s="68"/>
      <c r="T972" s="68"/>
      <c r="U972" s="68"/>
      <c r="V972" s="68"/>
      <c r="W972" s="68"/>
      <c r="X972" s="68"/>
      <c r="Y972" s="68"/>
      <c r="Z972" s="68"/>
      <c r="AA972" s="68"/>
      <c r="AB972" s="68"/>
      <c r="AC972" s="68"/>
      <c r="AD972" s="68"/>
      <c r="AE972" s="68"/>
      <c r="AF972" s="68"/>
      <c r="AG972" s="68"/>
      <c r="AH972" s="70"/>
    </row>
    <row r="973" spans="2:34">
      <c r="B973" s="68"/>
      <c r="C973" s="68"/>
      <c r="D973" s="68"/>
      <c r="E973" s="68"/>
      <c r="F973" s="68"/>
      <c r="G973" s="68"/>
      <c r="H973" s="68"/>
      <c r="I973" s="68"/>
      <c r="J973" s="68"/>
      <c r="K973" s="68"/>
      <c r="L973" s="68"/>
      <c r="M973" s="68"/>
      <c r="N973" s="68"/>
      <c r="O973" s="68"/>
      <c r="P973" s="68"/>
      <c r="Q973" s="68"/>
      <c r="R973" s="68"/>
      <c r="S973" s="68"/>
      <c r="T973" s="68"/>
      <c r="U973" s="68"/>
      <c r="V973" s="68"/>
      <c r="W973" s="68"/>
      <c r="X973" s="68"/>
      <c r="Y973" s="68"/>
      <c r="Z973" s="68"/>
      <c r="AA973" s="68"/>
      <c r="AB973" s="68"/>
      <c r="AC973" s="68"/>
      <c r="AD973" s="68"/>
      <c r="AE973" s="68"/>
      <c r="AF973" s="68"/>
      <c r="AG973" s="68"/>
      <c r="AH973" s="70"/>
    </row>
    <row r="974" spans="2:34">
      <c r="B974" s="68"/>
      <c r="C974" s="68"/>
      <c r="D974" s="68"/>
      <c r="E974" s="68"/>
      <c r="F974" s="68"/>
      <c r="G974" s="68"/>
      <c r="H974" s="68"/>
      <c r="I974" s="68"/>
      <c r="J974" s="68"/>
      <c r="K974" s="68"/>
      <c r="L974" s="68"/>
      <c r="M974" s="68"/>
      <c r="N974" s="68"/>
      <c r="O974" s="68"/>
      <c r="P974" s="68"/>
      <c r="Q974" s="68"/>
      <c r="R974" s="68"/>
      <c r="S974" s="68"/>
      <c r="T974" s="68"/>
      <c r="U974" s="68"/>
      <c r="V974" s="68"/>
      <c r="W974" s="68"/>
      <c r="X974" s="68"/>
      <c r="Y974" s="68"/>
      <c r="Z974" s="68"/>
      <c r="AA974" s="68"/>
      <c r="AB974" s="68"/>
      <c r="AC974" s="68"/>
      <c r="AD974" s="68"/>
      <c r="AE974" s="68"/>
      <c r="AF974" s="68"/>
      <c r="AG974" s="68"/>
      <c r="AH974" s="70"/>
    </row>
    <row r="975" spans="2:34">
      <c r="B975" s="68"/>
      <c r="C975" s="68"/>
      <c r="D975" s="68"/>
      <c r="E975" s="68"/>
      <c r="F975" s="68"/>
      <c r="G975" s="68"/>
      <c r="H975" s="68"/>
      <c r="I975" s="68"/>
      <c r="J975" s="68"/>
      <c r="K975" s="68"/>
      <c r="L975" s="68"/>
      <c r="M975" s="68"/>
      <c r="N975" s="68"/>
      <c r="O975" s="68"/>
      <c r="P975" s="68"/>
      <c r="Q975" s="68"/>
      <c r="R975" s="68"/>
      <c r="S975" s="68"/>
      <c r="T975" s="68"/>
      <c r="U975" s="68"/>
      <c r="V975" s="68"/>
      <c r="W975" s="68"/>
      <c r="X975" s="68"/>
      <c r="Y975" s="68"/>
      <c r="Z975" s="68"/>
      <c r="AA975" s="68"/>
      <c r="AB975" s="68"/>
      <c r="AC975" s="68"/>
      <c r="AD975" s="68"/>
      <c r="AE975" s="68"/>
      <c r="AF975" s="68"/>
      <c r="AG975" s="68"/>
      <c r="AH975" s="70"/>
    </row>
    <row r="976" spans="2:34">
      <c r="B976" s="68"/>
      <c r="C976" s="68"/>
      <c r="D976" s="68"/>
      <c r="E976" s="68"/>
      <c r="F976" s="68"/>
      <c r="G976" s="68"/>
      <c r="H976" s="68"/>
      <c r="I976" s="68"/>
      <c r="J976" s="68"/>
      <c r="K976" s="68"/>
      <c r="L976" s="68"/>
      <c r="M976" s="68"/>
      <c r="N976" s="68"/>
      <c r="O976" s="68"/>
      <c r="P976" s="68"/>
      <c r="Q976" s="68"/>
      <c r="R976" s="68"/>
      <c r="S976" s="68"/>
      <c r="T976" s="68"/>
      <c r="U976" s="68"/>
      <c r="V976" s="68"/>
      <c r="W976" s="68"/>
      <c r="X976" s="68"/>
      <c r="Y976" s="68"/>
      <c r="Z976" s="68"/>
      <c r="AA976" s="68"/>
      <c r="AB976" s="68"/>
      <c r="AC976" s="68"/>
      <c r="AD976" s="68"/>
      <c r="AE976" s="68"/>
      <c r="AF976" s="68"/>
      <c r="AG976" s="68"/>
      <c r="AH976" s="70"/>
    </row>
    <row r="977" spans="2:34">
      <c r="B977" s="68"/>
      <c r="C977" s="68"/>
      <c r="D977" s="68"/>
      <c r="E977" s="68"/>
      <c r="F977" s="68"/>
      <c r="G977" s="68"/>
      <c r="H977" s="68"/>
      <c r="I977" s="68"/>
      <c r="J977" s="68"/>
      <c r="K977" s="68"/>
      <c r="L977" s="68"/>
      <c r="M977" s="68"/>
      <c r="N977" s="68"/>
      <c r="O977" s="68"/>
      <c r="P977" s="68"/>
      <c r="Q977" s="68"/>
      <c r="R977" s="68"/>
      <c r="S977" s="68"/>
      <c r="T977" s="68"/>
      <c r="U977" s="68"/>
      <c r="V977" s="68"/>
      <c r="W977" s="68"/>
      <c r="X977" s="68"/>
      <c r="Y977" s="68"/>
      <c r="Z977" s="68"/>
      <c r="AA977" s="68"/>
      <c r="AB977" s="68"/>
      <c r="AC977" s="68"/>
      <c r="AD977" s="68"/>
      <c r="AE977" s="68"/>
      <c r="AF977" s="68"/>
      <c r="AG977" s="68"/>
      <c r="AH977" s="70"/>
    </row>
    <row r="978" spans="2:34">
      <c r="B978" s="68"/>
      <c r="C978" s="68"/>
      <c r="D978" s="68"/>
      <c r="E978" s="68"/>
      <c r="F978" s="68"/>
      <c r="G978" s="68"/>
      <c r="H978" s="68"/>
      <c r="I978" s="68"/>
      <c r="J978" s="68"/>
      <c r="K978" s="68"/>
      <c r="L978" s="68"/>
      <c r="M978" s="68"/>
      <c r="N978" s="68"/>
      <c r="O978" s="68"/>
      <c r="P978" s="68"/>
      <c r="Q978" s="68"/>
      <c r="R978" s="68"/>
      <c r="S978" s="68"/>
      <c r="T978" s="68"/>
      <c r="U978" s="68"/>
      <c r="V978" s="68"/>
      <c r="W978" s="68"/>
      <c r="X978" s="68"/>
      <c r="Y978" s="68"/>
      <c r="Z978" s="68"/>
      <c r="AA978" s="68"/>
      <c r="AB978" s="68"/>
      <c r="AC978" s="68"/>
      <c r="AD978" s="68"/>
      <c r="AE978" s="68"/>
      <c r="AF978" s="68"/>
      <c r="AG978" s="68"/>
      <c r="AH978" s="70"/>
    </row>
    <row r="979" spans="2:34">
      <c r="B979" s="68"/>
      <c r="C979" s="68"/>
      <c r="D979" s="68"/>
      <c r="E979" s="68"/>
      <c r="F979" s="68"/>
      <c r="G979" s="68"/>
      <c r="H979" s="68"/>
      <c r="I979" s="68"/>
      <c r="J979" s="68"/>
      <c r="K979" s="68"/>
      <c r="L979" s="68"/>
      <c r="M979" s="68"/>
      <c r="N979" s="68"/>
      <c r="O979" s="68"/>
      <c r="P979" s="68"/>
      <c r="Q979" s="68"/>
      <c r="R979" s="68"/>
      <c r="S979" s="68"/>
      <c r="T979" s="68"/>
      <c r="U979" s="68"/>
      <c r="V979" s="68"/>
      <c r="W979" s="68"/>
      <c r="X979" s="68"/>
      <c r="Y979" s="68"/>
      <c r="Z979" s="68"/>
      <c r="AA979" s="68"/>
      <c r="AB979" s="68"/>
      <c r="AC979" s="68"/>
      <c r="AD979" s="68"/>
      <c r="AE979" s="68"/>
      <c r="AF979" s="68"/>
      <c r="AG979" s="68"/>
      <c r="AH979" s="70"/>
    </row>
    <row r="980" spans="2:34">
      <c r="B980" s="68"/>
      <c r="C980" s="68"/>
      <c r="D980" s="68"/>
      <c r="E980" s="68"/>
      <c r="F980" s="68"/>
      <c r="G980" s="68"/>
      <c r="H980" s="68"/>
      <c r="I980" s="68"/>
      <c r="J980" s="68"/>
      <c r="K980" s="68"/>
      <c r="L980" s="68"/>
      <c r="M980" s="68"/>
      <c r="N980" s="68"/>
      <c r="O980" s="68"/>
      <c r="P980" s="68"/>
      <c r="Q980" s="68"/>
      <c r="R980" s="68"/>
      <c r="S980" s="68"/>
      <c r="T980" s="68"/>
      <c r="U980" s="68"/>
      <c r="V980" s="68"/>
      <c r="W980" s="68"/>
      <c r="X980" s="68"/>
      <c r="Y980" s="68"/>
      <c r="Z980" s="68"/>
      <c r="AA980" s="68"/>
      <c r="AB980" s="68"/>
      <c r="AC980" s="68"/>
      <c r="AD980" s="68"/>
      <c r="AE980" s="68"/>
      <c r="AF980" s="68"/>
      <c r="AG980" s="68"/>
      <c r="AH980" s="70"/>
    </row>
    <row r="981" spans="2:34">
      <c r="B981" s="68"/>
      <c r="C981" s="68"/>
      <c r="D981" s="68"/>
      <c r="E981" s="68"/>
      <c r="F981" s="68"/>
      <c r="G981" s="68"/>
      <c r="H981" s="68"/>
      <c r="I981" s="68"/>
      <c r="J981" s="68"/>
      <c r="K981" s="68"/>
      <c r="L981" s="68"/>
      <c r="M981" s="68"/>
      <c r="N981" s="68"/>
      <c r="O981" s="68"/>
      <c r="P981" s="68"/>
      <c r="Q981" s="68"/>
      <c r="R981" s="68"/>
      <c r="S981" s="68"/>
      <c r="T981" s="68"/>
      <c r="U981" s="68"/>
      <c r="V981" s="68"/>
      <c r="W981" s="68"/>
      <c r="X981" s="68"/>
      <c r="Y981" s="68"/>
      <c r="Z981" s="68"/>
      <c r="AA981" s="68"/>
      <c r="AB981" s="68"/>
      <c r="AC981" s="68"/>
      <c r="AD981" s="68"/>
      <c r="AE981" s="68"/>
      <c r="AF981" s="68"/>
      <c r="AG981" s="68"/>
      <c r="AH981" s="70"/>
    </row>
    <row r="982" spans="2:34">
      <c r="B982" s="68"/>
      <c r="C982" s="68"/>
      <c r="D982" s="68"/>
      <c r="E982" s="68"/>
      <c r="F982" s="68"/>
      <c r="G982" s="68"/>
      <c r="H982" s="68"/>
      <c r="I982" s="68"/>
      <c r="J982" s="68"/>
      <c r="K982" s="68"/>
      <c r="L982" s="68"/>
      <c r="M982" s="68"/>
      <c r="N982" s="68"/>
      <c r="O982" s="68"/>
      <c r="P982" s="68"/>
      <c r="Q982" s="68"/>
      <c r="R982" s="68"/>
      <c r="S982" s="68"/>
      <c r="T982" s="68"/>
      <c r="U982" s="68"/>
      <c r="V982" s="68"/>
      <c r="W982" s="68"/>
      <c r="X982" s="68"/>
      <c r="Y982" s="68"/>
      <c r="Z982" s="68"/>
      <c r="AA982" s="68"/>
      <c r="AB982" s="68"/>
      <c r="AC982" s="68"/>
      <c r="AD982" s="68"/>
      <c r="AE982" s="68"/>
      <c r="AF982" s="68"/>
      <c r="AG982" s="68"/>
      <c r="AH982" s="70"/>
    </row>
    <row r="983" spans="2:34">
      <c r="B983" s="68"/>
      <c r="C983" s="68"/>
      <c r="D983" s="68"/>
      <c r="E983" s="68"/>
      <c r="F983" s="68"/>
      <c r="G983" s="68"/>
      <c r="H983" s="68"/>
      <c r="I983" s="68"/>
      <c r="J983" s="68"/>
      <c r="K983" s="68"/>
      <c r="L983" s="68"/>
      <c r="M983" s="68"/>
      <c r="N983" s="68"/>
      <c r="O983" s="68"/>
      <c r="P983" s="68"/>
      <c r="Q983" s="68"/>
      <c r="R983" s="68"/>
      <c r="S983" s="68"/>
      <c r="T983" s="68"/>
      <c r="U983" s="68"/>
      <c r="V983" s="68"/>
      <c r="W983" s="68"/>
      <c r="X983" s="68"/>
      <c r="Y983" s="68"/>
      <c r="Z983" s="68"/>
      <c r="AA983" s="68"/>
      <c r="AB983" s="68"/>
      <c r="AC983" s="68"/>
      <c r="AD983" s="68"/>
      <c r="AE983" s="68"/>
      <c r="AF983" s="68"/>
      <c r="AG983" s="68"/>
      <c r="AH983" s="70"/>
    </row>
    <row r="984" spans="2:34">
      <c r="B984" s="68"/>
      <c r="C984" s="68"/>
      <c r="D984" s="68"/>
      <c r="E984" s="68"/>
      <c r="F984" s="68"/>
      <c r="G984" s="68"/>
      <c r="H984" s="68"/>
      <c r="I984" s="68"/>
      <c r="J984" s="68"/>
      <c r="K984" s="68"/>
      <c r="L984" s="68"/>
      <c r="M984" s="68"/>
      <c r="N984" s="68"/>
      <c r="O984" s="68"/>
      <c r="P984" s="68"/>
      <c r="Q984" s="68"/>
      <c r="R984" s="68"/>
      <c r="S984" s="68"/>
      <c r="T984" s="68"/>
      <c r="U984" s="68"/>
      <c r="V984" s="68"/>
      <c r="W984" s="68"/>
      <c r="X984" s="68"/>
      <c r="Y984" s="68"/>
      <c r="Z984" s="68"/>
      <c r="AA984" s="68"/>
      <c r="AB984" s="68"/>
      <c r="AC984" s="68"/>
      <c r="AD984" s="68"/>
      <c r="AE984" s="68"/>
      <c r="AF984" s="68"/>
      <c r="AG984" s="68"/>
      <c r="AH984" s="70"/>
    </row>
    <row r="985" spans="2:34">
      <c r="B985" s="68"/>
      <c r="C985" s="68"/>
      <c r="D985" s="68"/>
      <c r="E985" s="68"/>
      <c r="F985" s="68"/>
      <c r="G985" s="68"/>
      <c r="H985" s="68"/>
      <c r="I985" s="68"/>
      <c r="J985" s="68"/>
      <c r="K985" s="68"/>
      <c r="L985" s="68"/>
      <c r="M985" s="68"/>
      <c r="N985" s="68"/>
      <c r="O985" s="68"/>
      <c r="P985" s="68"/>
      <c r="Q985" s="68"/>
      <c r="R985" s="68"/>
      <c r="S985" s="68"/>
      <c r="T985" s="68"/>
      <c r="U985" s="68"/>
      <c r="V985" s="68"/>
      <c r="W985" s="68"/>
      <c r="X985" s="68"/>
      <c r="Y985" s="68"/>
      <c r="Z985" s="68"/>
      <c r="AA985" s="68"/>
      <c r="AB985" s="68"/>
      <c r="AC985" s="68"/>
      <c r="AD985" s="68"/>
      <c r="AE985" s="68"/>
      <c r="AF985" s="68"/>
      <c r="AG985" s="68"/>
      <c r="AH985" s="70"/>
    </row>
    <row r="986" spans="2:34">
      <c r="B986" s="68"/>
      <c r="C986" s="68"/>
      <c r="D986" s="68"/>
      <c r="E986" s="68"/>
      <c r="F986" s="68"/>
      <c r="G986" s="68"/>
      <c r="H986" s="68"/>
      <c r="I986" s="68"/>
      <c r="J986" s="68"/>
      <c r="K986" s="68"/>
      <c r="L986" s="68"/>
      <c r="M986" s="68"/>
      <c r="N986" s="68"/>
      <c r="O986" s="68"/>
      <c r="P986" s="68"/>
      <c r="Q986" s="68"/>
      <c r="R986" s="68"/>
      <c r="S986" s="68"/>
      <c r="T986" s="68"/>
      <c r="U986" s="68"/>
      <c r="V986" s="68"/>
      <c r="W986" s="68"/>
      <c r="X986" s="68"/>
      <c r="Y986" s="68"/>
      <c r="Z986" s="68"/>
      <c r="AA986" s="68"/>
      <c r="AB986" s="68"/>
      <c r="AC986" s="68"/>
      <c r="AD986" s="68"/>
      <c r="AE986" s="68"/>
      <c r="AF986" s="68"/>
      <c r="AG986" s="68"/>
      <c r="AH986" s="70"/>
    </row>
    <row r="987" spans="2:34">
      <c r="B987" s="68"/>
      <c r="C987" s="68"/>
      <c r="D987" s="68"/>
      <c r="E987" s="68"/>
      <c r="F987" s="68"/>
      <c r="G987" s="68"/>
      <c r="H987" s="68"/>
      <c r="I987" s="68"/>
      <c r="J987" s="68"/>
      <c r="K987" s="68"/>
      <c r="L987" s="68"/>
      <c r="M987" s="68"/>
      <c r="N987" s="68"/>
      <c r="O987" s="68"/>
      <c r="P987" s="68"/>
      <c r="Q987" s="68"/>
      <c r="R987" s="68"/>
      <c r="S987" s="68"/>
      <c r="T987" s="68"/>
      <c r="U987" s="68"/>
      <c r="V987" s="68"/>
      <c r="W987" s="68"/>
      <c r="X987" s="68"/>
      <c r="Y987" s="68"/>
      <c r="Z987" s="68"/>
      <c r="AA987" s="68"/>
      <c r="AB987" s="68"/>
      <c r="AC987" s="68"/>
      <c r="AD987" s="68"/>
      <c r="AE987" s="68"/>
      <c r="AF987" s="68"/>
      <c r="AG987" s="68"/>
      <c r="AH987" s="70"/>
    </row>
    <row r="988" spans="2:34">
      <c r="B988" s="68"/>
      <c r="C988" s="68"/>
      <c r="D988" s="68"/>
      <c r="E988" s="68"/>
      <c r="F988" s="68"/>
      <c r="G988" s="68"/>
      <c r="H988" s="68"/>
      <c r="I988" s="68"/>
      <c r="J988" s="68"/>
      <c r="K988" s="68"/>
      <c r="L988" s="68"/>
      <c r="M988" s="68"/>
      <c r="N988" s="68"/>
      <c r="O988" s="68"/>
      <c r="P988" s="68"/>
      <c r="Q988" s="68"/>
      <c r="R988" s="68"/>
      <c r="S988" s="68"/>
      <c r="T988" s="68"/>
      <c r="U988" s="68"/>
      <c r="V988" s="68"/>
      <c r="W988" s="68"/>
      <c r="X988" s="68"/>
      <c r="Y988" s="68"/>
      <c r="Z988" s="68"/>
      <c r="AA988" s="68"/>
      <c r="AB988" s="68"/>
      <c r="AC988" s="68"/>
      <c r="AD988" s="68"/>
      <c r="AE988" s="68"/>
      <c r="AF988" s="68"/>
      <c r="AG988" s="68"/>
      <c r="AH988" s="70"/>
    </row>
    <row r="989" spans="2:34">
      <c r="B989" s="68"/>
      <c r="C989" s="68"/>
      <c r="D989" s="68"/>
      <c r="E989" s="68"/>
      <c r="F989" s="68"/>
      <c r="G989" s="68"/>
      <c r="H989" s="68"/>
      <c r="I989" s="68"/>
      <c r="J989" s="68"/>
      <c r="K989" s="68"/>
      <c r="L989" s="68"/>
      <c r="M989" s="68"/>
      <c r="N989" s="68"/>
      <c r="O989" s="68"/>
      <c r="P989" s="68"/>
      <c r="Q989" s="68"/>
      <c r="R989" s="68"/>
      <c r="S989" s="68"/>
      <c r="T989" s="68"/>
      <c r="U989" s="68"/>
      <c r="V989" s="68"/>
      <c r="W989" s="68"/>
      <c r="X989" s="68"/>
      <c r="Y989" s="68"/>
      <c r="Z989" s="68"/>
      <c r="AA989" s="68"/>
      <c r="AB989" s="68"/>
      <c r="AC989" s="68"/>
      <c r="AD989" s="68"/>
      <c r="AE989" s="68"/>
      <c r="AF989" s="68"/>
      <c r="AG989" s="68"/>
      <c r="AH989" s="70"/>
    </row>
    <row r="990" spans="2:34">
      <c r="B990" s="68"/>
      <c r="C990" s="68"/>
      <c r="D990" s="68"/>
      <c r="E990" s="68"/>
      <c r="F990" s="68"/>
      <c r="G990" s="68"/>
      <c r="H990" s="68"/>
      <c r="I990" s="68"/>
      <c r="J990" s="68"/>
      <c r="K990" s="68"/>
      <c r="L990" s="68"/>
      <c r="M990" s="68"/>
      <c r="N990" s="68"/>
      <c r="O990" s="68"/>
      <c r="P990" s="68"/>
      <c r="Q990" s="68"/>
      <c r="R990" s="68"/>
      <c r="S990" s="68"/>
      <c r="T990" s="68"/>
      <c r="U990" s="68"/>
      <c r="V990" s="68"/>
      <c r="W990" s="68"/>
      <c r="X990" s="68"/>
      <c r="Y990" s="68"/>
      <c r="Z990" s="68"/>
      <c r="AA990" s="68"/>
      <c r="AB990" s="68"/>
      <c r="AC990" s="68"/>
      <c r="AD990" s="68"/>
      <c r="AE990" s="68"/>
      <c r="AF990" s="68"/>
      <c r="AG990" s="68"/>
      <c r="AH990" s="70"/>
    </row>
    <row r="991" spans="2:34">
      <c r="B991" s="68"/>
      <c r="C991" s="68"/>
      <c r="D991" s="68"/>
      <c r="E991" s="68"/>
      <c r="F991" s="68"/>
      <c r="G991" s="68"/>
      <c r="H991" s="68"/>
      <c r="I991" s="68"/>
      <c r="J991" s="68"/>
      <c r="K991" s="68"/>
      <c r="L991" s="68"/>
      <c r="M991" s="68"/>
      <c r="N991" s="68"/>
      <c r="O991" s="68"/>
      <c r="P991" s="68"/>
      <c r="Q991" s="68"/>
      <c r="R991" s="68"/>
      <c r="S991" s="68"/>
      <c r="T991" s="68"/>
      <c r="U991" s="68"/>
      <c r="V991" s="68"/>
      <c r="W991" s="68"/>
      <c r="X991" s="68"/>
      <c r="Y991" s="68"/>
      <c r="Z991" s="68"/>
      <c r="AA991" s="68"/>
      <c r="AB991" s="68"/>
      <c r="AC991" s="68"/>
      <c r="AD991" s="68"/>
      <c r="AE991" s="68"/>
      <c r="AF991" s="68"/>
      <c r="AG991" s="68"/>
      <c r="AH991" s="70"/>
    </row>
    <row r="992" spans="2:34">
      <c r="B992" s="68"/>
      <c r="C992" s="68"/>
      <c r="D992" s="68"/>
      <c r="E992" s="68"/>
      <c r="F992" s="68"/>
      <c r="G992" s="68"/>
      <c r="H992" s="68"/>
      <c r="I992" s="68"/>
      <c r="J992" s="68"/>
      <c r="K992" s="68"/>
      <c r="L992" s="68"/>
      <c r="M992" s="68"/>
      <c r="N992" s="68"/>
      <c r="O992" s="68"/>
      <c r="P992" s="68"/>
      <c r="Q992" s="68"/>
      <c r="R992" s="68"/>
      <c r="S992" s="68"/>
      <c r="T992" s="68"/>
      <c r="U992" s="68"/>
      <c r="V992" s="68"/>
      <c r="W992" s="68"/>
      <c r="X992" s="68"/>
      <c r="Y992" s="68"/>
      <c r="Z992" s="68"/>
      <c r="AA992" s="68"/>
      <c r="AB992" s="68"/>
      <c r="AC992" s="68"/>
      <c r="AD992" s="68"/>
      <c r="AE992" s="68"/>
      <c r="AF992" s="68"/>
      <c r="AG992" s="68"/>
      <c r="AH992" s="70"/>
    </row>
    <row r="993" spans="2:34">
      <c r="B993" s="68"/>
      <c r="C993" s="68"/>
      <c r="D993" s="68"/>
      <c r="E993" s="68"/>
      <c r="F993" s="68"/>
      <c r="G993" s="68"/>
      <c r="H993" s="68"/>
      <c r="I993" s="68"/>
      <c r="J993" s="68"/>
      <c r="K993" s="68"/>
      <c r="L993" s="68"/>
      <c r="M993" s="68"/>
      <c r="N993" s="68"/>
      <c r="O993" s="68"/>
      <c r="P993" s="68"/>
      <c r="Q993" s="68"/>
      <c r="R993" s="68"/>
      <c r="S993" s="68"/>
      <c r="T993" s="68"/>
      <c r="U993" s="68"/>
      <c r="V993" s="68"/>
      <c r="W993" s="68"/>
      <c r="X993" s="68"/>
      <c r="Y993" s="68"/>
      <c r="Z993" s="68"/>
      <c r="AA993" s="68"/>
      <c r="AB993" s="68"/>
      <c r="AC993" s="68"/>
      <c r="AD993" s="68"/>
      <c r="AE993" s="68"/>
      <c r="AF993" s="68"/>
      <c r="AG993" s="68"/>
      <c r="AH993" s="70"/>
    </row>
    <row r="994" spans="2:34">
      <c r="B994" s="68"/>
      <c r="C994" s="68"/>
      <c r="D994" s="68"/>
      <c r="E994" s="68"/>
      <c r="F994" s="68"/>
      <c r="G994" s="68"/>
      <c r="H994" s="68"/>
      <c r="I994" s="68"/>
      <c r="J994" s="68"/>
      <c r="K994" s="68"/>
      <c r="L994" s="68"/>
      <c r="M994" s="68"/>
      <c r="N994" s="68"/>
      <c r="O994" s="68"/>
      <c r="P994" s="68"/>
      <c r="Q994" s="68"/>
      <c r="R994" s="68"/>
      <c r="S994" s="68"/>
      <c r="T994" s="68"/>
      <c r="U994" s="68"/>
      <c r="V994" s="68"/>
      <c r="W994" s="68"/>
      <c r="X994" s="68"/>
      <c r="Y994" s="68"/>
      <c r="Z994" s="68"/>
      <c r="AA994" s="68"/>
      <c r="AB994" s="68"/>
      <c r="AC994" s="68"/>
      <c r="AD994" s="68"/>
      <c r="AE994" s="68"/>
      <c r="AF994" s="68"/>
      <c r="AG994" s="68"/>
      <c r="AH994" s="70"/>
    </row>
    <row r="995" spans="2:34">
      <c r="B995" s="68"/>
      <c r="C995" s="68"/>
      <c r="D995" s="68"/>
      <c r="E995" s="68"/>
      <c r="F995" s="68"/>
      <c r="G995" s="68"/>
      <c r="H995" s="68"/>
      <c r="I995" s="68"/>
      <c r="J995" s="68"/>
      <c r="K995" s="68"/>
      <c r="L995" s="68"/>
      <c r="M995" s="68"/>
      <c r="N995" s="68"/>
      <c r="O995" s="68"/>
      <c r="P995" s="68"/>
      <c r="Q995" s="68"/>
      <c r="R995" s="68"/>
      <c r="S995" s="68"/>
      <c r="T995" s="68"/>
      <c r="U995" s="68"/>
      <c r="V995" s="68"/>
      <c r="W995" s="68"/>
      <c r="X995" s="68"/>
      <c r="Y995" s="68"/>
      <c r="Z995" s="68"/>
      <c r="AA995" s="68"/>
      <c r="AB995" s="68"/>
      <c r="AC995" s="68"/>
      <c r="AD995" s="68"/>
      <c r="AE995" s="68"/>
      <c r="AF995" s="68"/>
      <c r="AG995" s="68"/>
      <c r="AH995" s="70"/>
    </row>
    <row r="996" spans="2:34">
      <c r="B996" s="68"/>
      <c r="C996" s="68"/>
      <c r="D996" s="68"/>
      <c r="E996" s="68"/>
      <c r="F996" s="68"/>
      <c r="G996" s="68"/>
      <c r="H996" s="68"/>
      <c r="I996" s="68"/>
      <c r="J996" s="68"/>
      <c r="K996" s="68"/>
      <c r="L996" s="68"/>
      <c r="M996" s="68"/>
      <c r="N996" s="68"/>
      <c r="O996" s="68"/>
      <c r="P996" s="68"/>
      <c r="Q996" s="68"/>
      <c r="R996" s="68"/>
      <c r="S996" s="68"/>
      <c r="T996" s="68"/>
      <c r="U996" s="68"/>
      <c r="V996" s="68"/>
      <c r="W996" s="68"/>
      <c r="X996" s="68"/>
      <c r="Y996" s="68"/>
      <c r="Z996" s="68"/>
      <c r="AA996" s="68"/>
      <c r="AB996" s="68"/>
      <c r="AC996" s="68"/>
      <c r="AD996" s="68"/>
      <c r="AE996" s="68"/>
      <c r="AF996" s="68"/>
      <c r="AG996" s="68"/>
      <c r="AH996" s="70"/>
    </row>
    <row r="997" spans="2:34">
      <c r="B997" s="68"/>
      <c r="C997" s="68"/>
      <c r="D997" s="68"/>
      <c r="E997" s="68"/>
      <c r="F997" s="68"/>
      <c r="G997" s="68"/>
      <c r="H997" s="68"/>
      <c r="I997" s="68"/>
      <c r="J997" s="68"/>
      <c r="K997" s="68"/>
      <c r="L997" s="68"/>
      <c r="M997" s="68"/>
      <c r="N997" s="68"/>
      <c r="O997" s="68"/>
      <c r="P997" s="68"/>
      <c r="Q997" s="68"/>
      <c r="R997" s="68"/>
      <c r="S997" s="68"/>
      <c r="T997" s="68"/>
      <c r="U997" s="68"/>
      <c r="V997" s="68"/>
      <c r="W997" s="68"/>
      <c r="X997" s="68"/>
      <c r="Y997" s="68"/>
      <c r="Z997" s="68"/>
      <c r="AA997" s="68"/>
      <c r="AB997" s="68"/>
      <c r="AC997" s="68"/>
      <c r="AD997" s="68"/>
      <c r="AE997" s="68"/>
      <c r="AF997" s="68"/>
      <c r="AG997" s="68"/>
      <c r="AH997" s="70"/>
    </row>
    <row r="998" spans="2:34">
      <c r="B998" s="68"/>
      <c r="C998" s="68"/>
      <c r="D998" s="68"/>
      <c r="E998" s="68"/>
      <c r="F998" s="68"/>
      <c r="G998" s="68"/>
      <c r="H998" s="68"/>
      <c r="I998" s="68"/>
      <c r="J998" s="68"/>
      <c r="K998" s="68"/>
      <c r="L998" s="68"/>
      <c r="M998" s="68"/>
      <c r="N998" s="68"/>
      <c r="O998" s="68"/>
      <c r="P998" s="68"/>
      <c r="Q998" s="68"/>
      <c r="R998" s="68"/>
      <c r="S998" s="68"/>
      <c r="T998" s="68"/>
      <c r="U998" s="68"/>
      <c r="V998" s="68"/>
      <c r="W998" s="68"/>
      <c r="X998" s="68"/>
      <c r="Y998" s="68"/>
      <c r="Z998" s="68"/>
      <c r="AA998" s="68"/>
      <c r="AB998" s="68"/>
      <c r="AC998" s="68"/>
      <c r="AD998" s="68"/>
      <c r="AE998" s="68"/>
      <c r="AF998" s="68"/>
      <c r="AG998" s="68"/>
      <c r="AH998" s="70"/>
    </row>
    <row r="999" spans="2:34">
      <c r="B999" s="68"/>
      <c r="C999" s="68"/>
      <c r="D999" s="68"/>
      <c r="E999" s="68"/>
      <c r="F999" s="68"/>
      <c r="G999" s="68"/>
      <c r="H999" s="68"/>
      <c r="I999" s="68"/>
      <c r="J999" s="68"/>
      <c r="K999" s="68"/>
      <c r="L999" s="68"/>
      <c r="M999" s="68"/>
      <c r="N999" s="68"/>
      <c r="O999" s="68"/>
      <c r="P999" s="68"/>
      <c r="Q999" s="68"/>
      <c r="R999" s="68"/>
      <c r="S999" s="68"/>
      <c r="T999" s="68"/>
      <c r="U999" s="68"/>
      <c r="V999" s="68"/>
      <c r="W999" s="68"/>
      <c r="X999" s="68"/>
      <c r="Y999" s="68"/>
      <c r="Z999" s="68"/>
      <c r="AA999" s="68"/>
      <c r="AB999" s="68"/>
      <c r="AC999" s="68"/>
      <c r="AD999" s="68"/>
      <c r="AE999" s="68"/>
      <c r="AF999" s="68"/>
      <c r="AG999" s="68"/>
      <c r="AH999" s="70"/>
    </row>
    <row r="1000" spans="2:34">
      <c r="B1000" s="68"/>
      <c r="C1000" s="68"/>
      <c r="D1000" s="68"/>
      <c r="E1000" s="68"/>
      <c r="F1000" s="68"/>
      <c r="G1000" s="68"/>
      <c r="H1000" s="68"/>
      <c r="I1000" s="68"/>
      <c r="J1000" s="68"/>
      <c r="K1000" s="68"/>
      <c r="L1000" s="68"/>
      <c r="M1000" s="68"/>
      <c r="N1000" s="68"/>
      <c r="O1000" s="68"/>
      <c r="P1000" s="68"/>
      <c r="Q1000" s="68"/>
      <c r="R1000" s="68"/>
      <c r="S1000" s="68"/>
      <c r="T1000" s="68"/>
      <c r="U1000" s="68"/>
      <c r="V1000" s="68"/>
      <c r="W1000" s="68"/>
      <c r="X1000" s="68"/>
      <c r="Y1000" s="68"/>
      <c r="Z1000" s="68"/>
      <c r="AA1000" s="68"/>
      <c r="AB1000" s="68"/>
      <c r="AC1000" s="68"/>
      <c r="AD1000" s="68"/>
      <c r="AE1000" s="68"/>
      <c r="AF1000" s="68"/>
      <c r="AG1000" s="68"/>
      <c r="AH1000" s="70"/>
    </row>
    <row r="1001" spans="2:34">
      <c r="B1001" s="68"/>
      <c r="C1001" s="68"/>
      <c r="D1001" s="68"/>
      <c r="E1001" s="68"/>
      <c r="F1001" s="68"/>
      <c r="G1001" s="68"/>
      <c r="H1001" s="68"/>
      <c r="I1001" s="68"/>
      <c r="J1001" s="68"/>
      <c r="K1001" s="68"/>
      <c r="L1001" s="68"/>
      <c r="M1001" s="68"/>
      <c r="N1001" s="68"/>
      <c r="O1001" s="68"/>
      <c r="P1001" s="68"/>
      <c r="Q1001" s="68"/>
      <c r="R1001" s="68"/>
      <c r="S1001" s="68"/>
      <c r="T1001" s="68"/>
      <c r="U1001" s="68"/>
      <c r="V1001" s="68"/>
      <c r="W1001" s="68"/>
      <c r="X1001" s="68"/>
      <c r="Y1001" s="68"/>
      <c r="Z1001" s="68"/>
      <c r="AA1001" s="68"/>
      <c r="AB1001" s="68"/>
      <c r="AC1001" s="68"/>
      <c r="AD1001" s="68"/>
      <c r="AE1001" s="68"/>
      <c r="AF1001" s="68"/>
      <c r="AG1001" s="68"/>
      <c r="AH1001" s="70"/>
    </row>
    <row r="1002" spans="2:34">
      <c r="B1002" s="68"/>
      <c r="C1002" s="68"/>
      <c r="D1002" s="68"/>
      <c r="E1002" s="68"/>
      <c r="F1002" s="68"/>
      <c r="G1002" s="68"/>
      <c r="H1002" s="68"/>
      <c r="I1002" s="68"/>
      <c r="J1002" s="68"/>
      <c r="K1002" s="68"/>
      <c r="L1002" s="68"/>
      <c r="M1002" s="68"/>
      <c r="N1002" s="68"/>
      <c r="O1002" s="68"/>
      <c r="P1002" s="68"/>
      <c r="Q1002" s="68"/>
      <c r="R1002" s="68"/>
      <c r="S1002" s="68"/>
      <c r="T1002" s="68"/>
      <c r="U1002" s="68"/>
      <c r="V1002" s="68"/>
      <c r="W1002" s="68"/>
      <c r="X1002" s="68"/>
      <c r="Y1002" s="68"/>
      <c r="Z1002" s="68"/>
      <c r="AA1002" s="68"/>
      <c r="AB1002" s="68"/>
      <c r="AC1002" s="68"/>
      <c r="AD1002" s="68"/>
      <c r="AE1002" s="68"/>
      <c r="AF1002" s="68"/>
      <c r="AG1002" s="68"/>
      <c r="AH1002" s="70"/>
    </row>
    <row r="1003" spans="2:34">
      <c r="B1003" s="68"/>
      <c r="C1003" s="68"/>
      <c r="D1003" s="68"/>
      <c r="E1003" s="68"/>
      <c r="F1003" s="68"/>
      <c r="G1003" s="68"/>
      <c r="H1003" s="68"/>
      <c r="I1003" s="68"/>
      <c r="J1003" s="68"/>
      <c r="K1003" s="68"/>
      <c r="L1003" s="68"/>
      <c r="M1003" s="68"/>
      <c r="N1003" s="68"/>
      <c r="O1003" s="68"/>
      <c r="P1003" s="68"/>
      <c r="Q1003" s="68"/>
      <c r="R1003" s="68"/>
      <c r="S1003" s="68"/>
      <c r="T1003" s="68"/>
      <c r="U1003" s="68"/>
      <c r="V1003" s="68"/>
      <c r="W1003" s="68"/>
      <c r="X1003" s="68"/>
      <c r="Y1003" s="68"/>
      <c r="Z1003" s="68"/>
      <c r="AA1003" s="68"/>
      <c r="AB1003" s="68"/>
      <c r="AC1003" s="68"/>
      <c r="AD1003" s="68"/>
      <c r="AE1003" s="68"/>
      <c r="AF1003" s="68"/>
      <c r="AG1003" s="68"/>
      <c r="AH1003" s="70"/>
    </row>
    <row r="1004" spans="2:34">
      <c r="B1004" s="68"/>
      <c r="C1004" s="68"/>
      <c r="D1004" s="68"/>
      <c r="E1004" s="68"/>
      <c r="F1004" s="68"/>
      <c r="G1004" s="68"/>
      <c r="H1004" s="68"/>
      <c r="I1004" s="68"/>
      <c r="J1004" s="68"/>
      <c r="K1004" s="68"/>
      <c r="L1004" s="68"/>
      <c r="M1004" s="68"/>
      <c r="N1004" s="68"/>
      <c r="O1004" s="68"/>
      <c r="P1004" s="68"/>
      <c r="Q1004" s="68"/>
      <c r="R1004" s="68"/>
      <c r="S1004" s="68"/>
      <c r="T1004" s="68"/>
      <c r="U1004" s="68"/>
      <c r="V1004" s="68"/>
      <c r="W1004" s="68"/>
      <c r="X1004" s="68"/>
      <c r="Y1004" s="68"/>
      <c r="Z1004" s="68"/>
      <c r="AA1004" s="68"/>
      <c r="AB1004" s="68"/>
      <c r="AC1004" s="68"/>
      <c r="AD1004" s="68"/>
      <c r="AE1004" s="68"/>
      <c r="AF1004" s="68"/>
      <c r="AG1004" s="68"/>
      <c r="AH1004" s="70"/>
    </row>
    <row r="1005" spans="2:34">
      <c r="B1005" s="68"/>
      <c r="C1005" s="68"/>
      <c r="D1005" s="68"/>
      <c r="E1005" s="68"/>
      <c r="F1005" s="68"/>
      <c r="G1005" s="68"/>
      <c r="H1005" s="68"/>
      <c r="I1005" s="68"/>
      <c r="J1005" s="68"/>
      <c r="K1005" s="68"/>
      <c r="L1005" s="68"/>
      <c r="M1005" s="68"/>
      <c r="N1005" s="68"/>
      <c r="O1005" s="68"/>
      <c r="P1005" s="68"/>
      <c r="Q1005" s="68"/>
      <c r="R1005" s="68"/>
      <c r="S1005" s="68"/>
      <c r="T1005" s="68"/>
      <c r="U1005" s="68"/>
      <c r="V1005" s="68"/>
      <c r="W1005" s="68"/>
      <c r="X1005" s="68"/>
      <c r="Y1005" s="68"/>
      <c r="Z1005" s="68"/>
      <c r="AA1005" s="68"/>
      <c r="AB1005" s="68"/>
      <c r="AC1005" s="68"/>
      <c r="AD1005" s="68"/>
      <c r="AE1005" s="68"/>
      <c r="AF1005" s="68"/>
      <c r="AG1005" s="68"/>
      <c r="AH1005" s="70"/>
    </row>
    <row r="1006" spans="2:34">
      <c r="B1006" s="68"/>
      <c r="C1006" s="68"/>
      <c r="D1006" s="68"/>
      <c r="E1006" s="68"/>
      <c r="F1006" s="68"/>
      <c r="G1006" s="68"/>
      <c r="H1006" s="68"/>
      <c r="I1006" s="68"/>
      <c r="J1006" s="68"/>
      <c r="K1006" s="68"/>
      <c r="L1006" s="68"/>
      <c r="M1006" s="68"/>
      <c r="N1006" s="68"/>
      <c r="O1006" s="68"/>
      <c r="P1006" s="68"/>
      <c r="Q1006" s="68"/>
      <c r="R1006" s="68"/>
      <c r="S1006" s="68"/>
      <c r="T1006" s="68"/>
      <c r="U1006" s="68"/>
      <c r="V1006" s="68"/>
      <c r="W1006" s="68"/>
      <c r="X1006" s="68"/>
      <c r="Y1006" s="68"/>
      <c r="Z1006" s="68"/>
      <c r="AA1006" s="68"/>
      <c r="AB1006" s="68"/>
      <c r="AC1006" s="68"/>
      <c r="AD1006" s="68"/>
      <c r="AE1006" s="68"/>
      <c r="AF1006" s="68"/>
      <c r="AG1006" s="68"/>
      <c r="AH1006" s="70"/>
    </row>
    <row r="1007" spans="2:34">
      <c r="B1007" s="68"/>
      <c r="C1007" s="68"/>
      <c r="D1007" s="68"/>
      <c r="E1007" s="68"/>
      <c r="F1007" s="68"/>
      <c r="G1007" s="68"/>
      <c r="H1007" s="68"/>
      <c r="I1007" s="68"/>
      <c r="J1007" s="68"/>
      <c r="K1007" s="68"/>
      <c r="L1007" s="68"/>
      <c r="M1007" s="68"/>
      <c r="N1007" s="68"/>
      <c r="O1007" s="68"/>
      <c r="P1007" s="68"/>
      <c r="Q1007" s="68"/>
      <c r="R1007" s="68"/>
      <c r="S1007" s="68"/>
      <c r="T1007" s="68"/>
      <c r="U1007" s="68"/>
      <c r="V1007" s="68"/>
      <c r="W1007" s="68"/>
      <c r="X1007" s="68"/>
      <c r="Y1007" s="68"/>
      <c r="Z1007" s="68"/>
      <c r="AA1007" s="68"/>
      <c r="AB1007" s="68"/>
      <c r="AC1007" s="68"/>
      <c r="AD1007" s="68"/>
      <c r="AE1007" s="68"/>
      <c r="AF1007" s="68"/>
      <c r="AG1007" s="68"/>
      <c r="AH1007" s="70"/>
    </row>
    <row r="1008" spans="2:34">
      <c r="B1008" s="68"/>
      <c r="C1008" s="68"/>
      <c r="D1008" s="68"/>
      <c r="E1008" s="68"/>
      <c r="F1008" s="68"/>
      <c r="G1008" s="68"/>
      <c r="H1008" s="68"/>
      <c r="I1008" s="68"/>
      <c r="J1008" s="68"/>
      <c r="K1008" s="68"/>
      <c r="L1008" s="68"/>
      <c r="M1008" s="68"/>
      <c r="N1008" s="68"/>
      <c r="O1008" s="68"/>
      <c r="P1008" s="68"/>
      <c r="Q1008" s="68"/>
      <c r="R1008" s="68"/>
      <c r="S1008" s="68"/>
      <c r="T1008" s="68"/>
      <c r="U1008" s="68"/>
      <c r="V1008" s="68"/>
      <c r="W1008" s="68"/>
      <c r="X1008" s="68"/>
      <c r="Y1008" s="68"/>
      <c r="Z1008" s="68"/>
      <c r="AA1008" s="68"/>
      <c r="AB1008" s="68"/>
      <c r="AC1008" s="68"/>
      <c r="AD1008" s="68"/>
      <c r="AE1008" s="68"/>
      <c r="AF1008" s="68"/>
      <c r="AG1008" s="68"/>
      <c r="AH1008" s="70"/>
    </row>
    <row r="1009" spans="2:34">
      <c r="B1009" s="68"/>
      <c r="C1009" s="68"/>
      <c r="D1009" s="68"/>
      <c r="E1009" s="68"/>
      <c r="F1009" s="68"/>
      <c r="G1009" s="68"/>
      <c r="H1009" s="68"/>
      <c r="I1009" s="68"/>
      <c r="J1009" s="68"/>
      <c r="K1009" s="68"/>
      <c r="L1009" s="68"/>
      <c r="M1009" s="68"/>
      <c r="N1009" s="68"/>
      <c r="O1009" s="68"/>
      <c r="P1009" s="68"/>
      <c r="Q1009" s="68"/>
      <c r="R1009" s="68"/>
      <c r="S1009" s="68"/>
      <c r="T1009" s="68"/>
      <c r="U1009" s="68"/>
      <c r="V1009" s="68"/>
      <c r="W1009" s="68"/>
      <c r="X1009" s="68"/>
      <c r="Y1009" s="68"/>
      <c r="Z1009" s="68"/>
      <c r="AA1009" s="68"/>
      <c r="AB1009" s="68"/>
      <c r="AC1009" s="68"/>
      <c r="AD1009" s="68"/>
      <c r="AE1009" s="68"/>
      <c r="AF1009" s="68"/>
      <c r="AG1009" s="68"/>
      <c r="AH1009" s="70"/>
    </row>
    <row r="1010" spans="2:34">
      <c r="B1010" s="68"/>
      <c r="C1010" s="68"/>
      <c r="D1010" s="68"/>
      <c r="E1010" s="68"/>
      <c r="F1010" s="68"/>
      <c r="G1010" s="68"/>
      <c r="H1010" s="68"/>
      <c r="I1010" s="68"/>
      <c r="J1010" s="68"/>
      <c r="K1010" s="68"/>
      <c r="L1010" s="68"/>
      <c r="M1010" s="68"/>
      <c r="N1010" s="68"/>
      <c r="O1010" s="68"/>
      <c r="P1010" s="68"/>
      <c r="Q1010" s="68"/>
      <c r="R1010" s="68"/>
      <c r="S1010" s="68"/>
      <c r="T1010" s="68"/>
      <c r="U1010" s="68"/>
      <c r="V1010" s="68"/>
      <c r="W1010" s="68"/>
      <c r="X1010" s="68"/>
      <c r="Y1010" s="68"/>
      <c r="Z1010" s="68"/>
      <c r="AA1010" s="68"/>
      <c r="AB1010" s="68"/>
      <c r="AC1010" s="68"/>
      <c r="AD1010" s="68"/>
      <c r="AE1010" s="68"/>
      <c r="AF1010" s="68"/>
      <c r="AG1010" s="68"/>
      <c r="AH1010" s="70"/>
    </row>
    <row r="1011" spans="2:34">
      <c r="B1011" s="68"/>
      <c r="C1011" s="68"/>
      <c r="D1011" s="68"/>
      <c r="E1011" s="68"/>
      <c r="F1011" s="68"/>
      <c r="G1011" s="68"/>
      <c r="H1011" s="68"/>
      <c r="I1011" s="68"/>
      <c r="J1011" s="68"/>
      <c r="K1011" s="68"/>
      <c r="L1011" s="68"/>
      <c r="M1011" s="68"/>
      <c r="N1011" s="68"/>
      <c r="O1011" s="68"/>
      <c r="P1011" s="68"/>
      <c r="Q1011" s="68"/>
      <c r="R1011" s="68"/>
      <c r="S1011" s="68"/>
      <c r="T1011" s="68"/>
      <c r="U1011" s="68"/>
      <c r="V1011" s="68"/>
      <c r="W1011" s="68"/>
      <c r="X1011" s="68"/>
      <c r="Y1011" s="68"/>
      <c r="Z1011" s="68"/>
      <c r="AA1011" s="68"/>
      <c r="AB1011" s="68"/>
      <c r="AC1011" s="68"/>
      <c r="AD1011" s="68"/>
      <c r="AE1011" s="68"/>
      <c r="AF1011" s="68"/>
      <c r="AG1011" s="68"/>
      <c r="AH1011" s="70"/>
    </row>
    <row r="1012" spans="2:34">
      <c r="B1012" s="68"/>
      <c r="C1012" s="68"/>
      <c r="D1012" s="68"/>
      <c r="E1012" s="68"/>
      <c r="F1012" s="68"/>
      <c r="G1012" s="68"/>
      <c r="H1012" s="68"/>
      <c r="I1012" s="68"/>
      <c r="J1012" s="68"/>
      <c r="K1012" s="68"/>
      <c r="L1012" s="68"/>
      <c r="M1012" s="68"/>
      <c r="N1012" s="68"/>
      <c r="O1012" s="68"/>
      <c r="P1012" s="68"/>
      <c r="Q1012" s="68"/>
      <c r="R1012" s="68"/>
      <c r="S1012" s="68"/>
      <c r="T1012" s="68"/>
      <c r="U1012" s="68"/>
      <c r="V1012" s="68"/>
      <c r="W1012" s="68"/>
      <c r="X1012" s="68"/>
      <c r="Y1012" s="68"/>
      <c r="Z1012" s="68"/>
      <c r="AA1012" s="68"/>
      <c r="AB1012" s="68"/>
      <c r="AC1012" s="68"/>
      <c r="AD1012" s="68"/>
      <c r="AE1012" s="68"/>
      <c r="AF1012" s="68"/>
      <c r="AG1012" s="68"/>
      <c r="AH1012" s="70"/>
    </row>
    <row r="1013" spans="2:34">
      <c r="B1013" s="68"/>
      <c r="C1013" s="68"/>
      <c r="D1013" s="68"/>
      <c r="E1013" s="68"/>
      <c r="F1013" s="68"/>
      <c r="G1013" s="68"/>
      <c r="H1013" s="68"/>
      <c r="I1013" s="68"/>
      <c r="J1013" s="68"/>
      <c r="K1013" s="68"/>
      <c r="L1013" s="68"/>
      <c r="M1013" s="68"/>
      <c r="N1013" s="68"/>
      <c r="O1013" s="68"/>
      <c r="P1013" s="68"/>
      <c r="Q1013" s="68"/>
      <c r="R1013" s="68"/>
      <c r="S1013" s="68"/>
      <c r="T1013" s="68"/>
      <c r="U1013" s="68"/>
      <c r="V1013" s="68"/>
      <c r="W1013" s="68"/>
      <c r="X1013" s="68"/>
      <c r="Y1013" s="68"/>
      <c r="Z1013" s="68"/>
      <c r="AA1013" s="68"/>
      <c r="AB1013" s="68"/>
      <c r="AC1013" s="68"/>
      <c r="AD1013" s="68"/>
      <c r="AE1013" s="68"/>
      <c r="AF1013" s="68"/>
      <c r="AG1013" s="68"/>
      <c r="AH1013" s="70"/>
    </row>
    <row r="1014" spans="2:34">
      <c r="B1014" s="68"/>
      <c r="C1014" s="68"/>
      <c r="D1014" s="68"/>
      <c r="E1014" s="68"/>
      <c r="F1014" s="68"/>
      <c r="G1014" s="68"/>
      <c r="H1014" s="68"/>
      <c r="I1014" s="68"/>
      <c r="J1014" s="68"/>
      <c r="K1014" s="68"/>
      <c r="L1014" s="68"/>
      <c r="M1014" s="68"/>
      <c r="N1014" s="68"/>
      <c r="O1014" s="68"/>
      <c r="P1014" s="68"/>
      <c r="Q1014" s="68"/>
      <c r="R1014" s="68"/>
      <c r="S1014" s="68"/>
      <c r="T1014" s="68"/>
      <c r="U1014" s="68"/>
      <c r="V1014" s="68"/>
      <c r="W1014" s="68"/>
      <c r="X1014" s="68"/>
      <c r="Y1014" s="68"/>
      <c r="Z1014" s="68"/>
      <c r="AA1014" s="68"/>
      <c r="AB1014" s="68"/>
      <c r="AC1014" s="68"/>
      <c r="AD1014" s="68"/>
      <c r="AE1014" s="68"/>
      <c r="AF1014" s="68"/>
      <c r="AG1014" s="68"/>
      <c r="AH1014" s="70"/>
    </row>
    <row r="1015" spans="2:34">
      <c r="B1015" s="68"/>
      <c r="C1015" s="68"/>
      <c r="D1015" s="68"/>
      <c r="E1015" s="68"/>
      <c r="F1015" s="68"/>
      <c r="G1015" s="68"/>
      <c r="H1015" s="68"/>
      <c r="I1015" s="68"/>
      <c r="J1015" s="68"/>
      <c r="K1015" s="68"/>
      <c r="L1015" s="68"/>
      <c r="M1015" s="68"/>
      <c r="N1015" s="68"/>
      <c r="O1015" s="68"/>
      <c r="P1015" s="68"/>
      <c r="Q1015" s="68"/>
      <c r="R1015" s="68"/>
      <c r="S1015" s="68"/>
      <c r="T1015" s="68"/>
      <c r="U1015" s="68"/>
      <c r="V1015" s="68"/>
      <c r="W1015" s="68"/>
      <c r="X1015" s="68"/>
      <c r="Y1015" s="68"/>
      <c r="Z1015" s="68"/>
      <c r="AA1015" s="68"/>
      <c r="AB1015" s="68"/>
      <c r="AC1015" s="68"/>
      <c r="AD1015" s="68"/>
      <c r="AE1015" s="68"/>
      <c r="AF1015" s="68"/>
      <c r="AG1015" s="68"/>
      <c r="AH1015" s="70"/>
    </row>
    <row r="1016" spans="2:34">
      <c r="B1016" s="68"/>
      <c r="C1016" s="68"/>
      <c r="D1016" s="68"/>
      <c r="E1016" s="68"/>
      <c r="F1016" s="68"/>
      <c r="G1016" s="68"/>
      <c r="H1016" s="68"/>
      <c r="I1016" s="68"/>
      <c r="J1016" s="68"/>
      <c r="K1016" s="68"/>
      <c r="L1016" s="68"/>
      <c r="M1016" s="68"/>
      <c r="N1016" s="68"/>
      <c r="O1016" s="68"/>
      <c r="P1016" s="68"/>
      <c r="Q1016" s="68"/>
      <c r="R1016" s="68"/>
      <c r="S1016" s="68"/>
      <c r="T1016" s="68"/>
      <c r="U1016" s="68"/>
      <c r="V1016" s="68"/>
      <c r="W1016" s="68"/>
      <c r="X1016" s="68"/>
      <c r="Y1016" s="68"/>
      <c r="Z1016" s="68"/>
      <c r="AA1016" s="68"/>
      <c r="AB1016" s="68"/>
      <c r="AC1016" s="68"/>
      <c r="AD1016" s="68"/>
      <c r="AE1016" s="68"/>
      <c r="AF1016" s="68"/>
      <c r="AG1016" s="68"/>
      <c r="AH1016" s="70"/>
    </row>
    <row r="1017" spans="2:34">
      <c r="B1017" s="68"/>
      <c r="C1017" s="68"/>
      <c r="D1017" s="68"/>
      <c r="E1017" s="68"/>
      <c r="F1017" s="68"/>
      <c r="G1017" s="68"/>
      <c r="H1017" s="68"/>
      <c r="I1017" s="68"/>
      <c r="J1017" s="68"/>
      <c r="K1017" s="68"/>
      <c r="L1017" s="68"/>
      <c r="M1017" s="68"/>
      <c r="N1017" s="68"/>
      <c r="O1017" s="68"/>
      <c r="P1017" s="68"/>
      <c r="Q1017" s="68"/>
      <c r="R1017" s="68"/>
      <c r="S1017" s="68"/>
      <c r="T1017" s="68"/>
      <c r="U1017" s="68"/>
      <c r="V1017" s="68"/>
      <c r="W1017" s="68"/>
      <c r="X1017" s="68"/>
      <c r="Y1017" s="68"/>
      <c r="Z1017" s="68"/>
      <c r="AA1017" s="68"/>
      <c r="AB1017" s="68"/>
      <c r="AC1017" s="68"/>
      <c r="AD1017" s="68"/>
      <c r="AE1017" s="68"/>
      <c r="AF1017" s="68"/>
      <c r="AG1017" s="68"/>
      <c r="AH1017" s="70"/>
    </row>
    <row r="1018" spans="2:34">
      <c r="B1018" s="68"/>
      <c r="C1018" s="68"/>
      <c r="D1018" s="68"/>
      <c r="E1018" s="68"/>
      <c r="F1018" s="68"/>
      <c r="G1018" s="68"/>
      <c r="H1018" s="68"/>
      <c r="I1018" s="68"/>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70"/>
    </row>
    <row r="1019" spans="2:34">
      <c r="B1019" s="68"/>
      <c r="C1019" s="68"/>
      <c r="D1019" s="68"/>
      <c r="E1019" s="68"/>
      <c r="F1019" s="68"/>
      <c r="G1019" s="68"/>
      <c r="H1019" s="68"/>
      <c r="I1019" s="68"/>
      <c r="J1019" s="68"/>
      <c r="K1019" s="68"/>
      <c r="L1019" s="68"/>
      <c r="M1019" s="68"/>
      <c r="N1019" s="68"/>
      <c r="O1019" s="68"/>
      <c r="P1019" s="68"/>
      <c r="Q1019" s="68"/>
      <c r="R1019" s="68"/>
      <c r="S1019" s="68"/>
      <c r="T1019" s="68"/>
      <c r="U1019" s="68"/>
      <c r="V1019" s="68"/>
      <c r="W1019" s="68"/>
      <c r="X1019" s="68"/>
      <c r="Y1019" s="68"/>
      <c r="Z1019" s="68"/>
      <c r="AA1019" s="68"/>
      <c r="AB1019" s="68"/>
      <c r="AC1019" s="68"/>
      <c r="AD1019" s="68"/>
      <c r="AE1019" s="68"/>
      <c r="AF1019" s="68"/>
      <c r="AG1019" s="68"/>
      <c r="AH1019" s="70"/>
    </row>
    <row r="1020" spans="2:3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70"/>
    </row>
    <row r="1021" spans="2:3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70"/>
    </row>
    <row r="1022" spans="2:3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70"/>
    </row>
    <row r="1023" spans="2:3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70"/>
    </row>
    <row r="1024" spans="2:34">
      <c r="B1024" s="68"/>
      <c r="C1024" s="68"/>
      <c r="D1024" s="68"/>
      <c r="E1024" s="68"/>
      <c r="F1024" s="68"/>
      <c r="G1024" s="68"/>
      <c r="H1024" s="68"/>
      <c r="I1024" s="68"/>
      <c r="J1024" s="68"/>
      <c r="K1024" s="68"/>
      <c r="L1024" s="68"/>
      <c r="M1024" s="68"/>
      <c r="N1024" s="68"/>
      <c r="O1024" s="68"/>
      <c r="P1024" s="68"/>
      <c r="Q1024" s="68"/>
      <c r="R1024" s="68"/>
      <c r="S1024" s="68"/>
      <c r="T1024" s="68"/>
      <c r="U1024" s="68"/>
      <c r="V1024" s="68"/>
      <c r="W1024" s="68"/>
      <c r="X1024" s="68"/>
      <c r="Y1024" s="68"/>
      <c r="Z1024" s="68"/>
      <c r="AA1024" s="68"/>
      <c r="AB1024" s="68"/>
      <c r="AC1024" s="68"/>
      <c r="AD1024" s="68"/>
      <c r="AE1024" s="68"/>
      <c r="AF1024" s="68"/>
      <c r="AG1024" s="68"/>
      <c r="AH1024" s="70"/>
    </row>
    <row r="1025" spans="2:34">
      <c r="B1025" s="68"/>
      <c r="C1025" s="68"/>
      <c r="D1025" s="68"/>
      <c r="E1025" s="68"/>
      <c r="F1025" s="68"/>
      <c r="G1025" s="68"/>
      <c r="H1025" s="68"/>
      <c r="I1025" s="68"/>
      <c r="J1025" s="68"/>
      <c r="K1025" s="68"/>
      <c r="L1025" s="68"/>
      <c r="M1025" s="68"/>
      <c r="N1025" s="68"/>
      <c r="O1025" s="68"/>
      <c r="P1025" s="68"/>
      <c r="Q1025" s="68"/>
      <c r="R1025" s="68"/>
      <c r="S1025" s="68"/>
      <c r="T1025" s="68"/>
      <c r="U1025" s="68"/>
      <c r="V1025" s="68"/>
      <c r="W1025" s="68"/>
      <c r="X1025" s="68"/>
      <c r="Y1025" s="68"/>
      <c r="Z1025" s="68"/>
      <c r="AA1025" s="68"/>
      <c r="AB1025" s="68"/>
      <c r="AC1025" s="68"/>
      <c r="AD1025" s="68"/>
      <c r="AE1025" s="68"/>
      <c r="AF1025" s="68"/>
      <c r="AG1025" s="68"/>
      <c r="AH1025" s="70"/>
    </row>
    <row r="1026" spans="2:34">
      <c r="B1026" s="68"/>
      <c r="C1026" s="68"/>
      <c r="D1026" s="68"/>
      <c r="E1026" s="68"/>
      <c r="F1026" s="68"/>
      <c r="G1026" s="68"/>
      <c r="H1026" s="68"/>
      <c r="I1026" s="68"/>
      <c r="J1026" s="68"/>
      <c r="K1026" s="68"/>
      <c r="L1026" s="68"/>
      <c r="M1026" s="68"/>
      <c r="N1026" s="68"/>
      <c r="O1026" s="68"/>
      <c r="P1026" s="68"/>
      <c r="Q1026" s="68"/>
      <c r="R1026" s="68"/>
      <c r="S1026" s="68"/>
      <c r="T1026" s="68"/>
      <c r="U1026" s="68"/>
      <c r="V1026" s="68"/>
      <c r="W1026" s="68"/>
      <c r="X1026" s="68"/>
      <c r="Y1026" s="68"/>
      <c r="Z1026" s="68"/>
      <c r="AA1026" s="68"/>
      <c r="AB1026" s="68"/>
      <c r="AC1026" s="68"/>
      <c r="AD1026" s="68"/>
      <c r="AE1026" s="68"/>
      <c r="AF1026" s="68"/>
      <c r="AG1026" s="68"/>
      <c r="AH1026" s="70"/>
    </row>
    <row r="1027" spans="2:34">
      <c r="B1027" s="68"/>
      <c r="C1027" s="68"/>
      <c r="D1027" s="68"/>
      <c r="E1027" s="68"/>
      <c r="F1027" s="68"/>
      <c r="G1027" s="68"/>
      <c r="H1027" s="68"/>
      <c r="I1027" s="68"/>
      <c r="J1027" s="68"/>
      <c r="K1027" s="68"/>
      <c r="L1027" s="68"/>
      <c r="M1027" s="68"/>
      <c r="N1027" s="68"/>
      <c r="O1027" s="68"/>
      <c r="P1027" s="68"/>
      <c r="Q1027" s="68"/>
      <c r="R1027" s="68"/>
      <c r="S1027" s="68"/>
      <c r="T1027" s="68"/>
      <c r="U1027" s="68"/>
      <c r="V1027" s="68"/>
      <c r="W1027" s="68"/>
      <c r="X1027" s="68"/>
      <c r="Y1027" s="68"/>
      <c r="Z1027" s="68"/>
      <c r="AA1027" s="68"/>
      <c r="AB1027" s="68"/>
      <c r="AC1027" s="68"/>
      <c r="AD1027" s="68"/>
      <c r="AE1027" s="68"/>
      <c r="AF1027" s="68"/>
      <c r="AG1027" s="68"/>
      <c r="AH1027" s="70"/>
    </row>
    <row r="1028" spans="2:34">
      <c r="B1028" s="68"/>
      <c r="C1028" s="68"/>
      <c r="D1028" s="68"/>
      <c r="E1028" s="68"/>
      <c r="F1028" s="68"/>
      <c r="G1028" s="68"/>
      <c r="H1028" s="68"/>
      <c r="I1028" s="68"/>
      <c r="J1028" s="68"/>
      <c r="K1028" s="68"/>
      <c r="L1028" s="68"/>
      <c r="M1028" s="68"/>
      <c r="N1028" s="68"/>
      <c r="O1028" s="68"/>
      <c r="P1028" s="68"/>
      <c r="Q1028" s="68"/>
      <c r="R1028" s="68"/>
      <c r="S1028" s="68"/>
      <c r="T1028" s="68"/>
      <c r="U1028" s="68"/>
      <c r="V1028" s="68"/>
      <c r="W1028" s="68"/>
      <c r="X1028" s="68"/>
      <c r="Y1028" s="68"/>
      <c r="Z1028" s="68"/>
      <c r="AA1028" s="68"/>
      <c r="AB1028" s="68"/>
      <c r="AC1028" s="68"/>
      <c r="AD1028" s="68"/>
      <c r="AE1028" s="68"/>
      <c r="AF1028" s="68"/>
      <c r="AG1028" s="68"/>
      <c r="AH1028" s="70"/>
    </row>
    <row r="1029" spans="2:34">
      <c r="B1029" s="68"/>
      <c r="C1029" s="68"/>
      <c r="D1029" s="68"/>
      <c r="E1029" s="68"/>
      <c r="F1029" s="68"/>
      <c r="G1029" s="68"/>
      <c r="H1029" s="68"/>
      <c r="I1029" s="68"/>
      <c r="J1029" s="68"/>
      <c r="K1029" s="68"/>
      <c r="L1029" s="68"/>
      <c r="M1029" s="68"/>
      <c r="N1029" s="68"/>
      <c r="O1029" s="68"/>
      <c r="P1029" s="68"/>
      <c r="Q1029" s="68"/>
      <c r="R1029" s="68"/>
      <c r="S1029" s="68"/>
      <c r="T1029" s="68"/>
      <c r="U1029" s="68"/>
      <c r="V1029" s="68"/>
      <c r="W1029" s="68"/>
      <c r="X1029" s="68"/>
      <c r="Y1029" s="68"/>
      <c r="Z1029" s="68"/>
      <c r="AA1029" s="68"/>
      <c r="AB1029" s="68"/>
      <c r="AC1029" s="68"/>
      <c r="AD1029" s="68"/>
      <c r="AE1029" s="68"/>
      <c r="AF1029" s="68"/>
      <c r="AG1029" s="68"/>
      <c r="AH1029" s="70"/>
    </row>
    <row r="1030" spans="2:34">
      <c r="B1030" s="68"/>
      <c r="C1030" s="68"/>
      <c r="D1030" s="68"/>
      <c r="E1030" s="68"/>
      <c r="F1030" s="68"/>
      <c r="G1030" s="68"/>
      <c r="H1030" s="68"/>
      <c r="I1030" s="68"/>
      <c r="J1030" s="68"/>
      <c r="K1030" s="68"/>
      <c r="L1030" s="68"/>
      <c r="M1030" s="68"/>
      <c r="N1030" s="68"/>
      <c r="O1030" s="68"/>
      <c r="P1030" s="68"/>
      <c r="Q1030" s="68"/>
      <c r="R1030" s="68"/>
      <c r="S1030" s="68"/>
      <c r="T1030" s="68"/>
      <c r="U1030" s="68"/>
      <c r="V1030" s="68"/>
      <c r="W1030" s="68"/>
      <c r="X1030" s="68"/>
      <c r="Y1030" s="68"/>
      <c r="Z1030" s="68"/>
      <c r="AA1030" s="68"/>
      <c r="AB1030" s="68"/>
      <c r="AC1030" s="68"/>
      <c r="AD1030" s="68"/>
      <c r="AE1030" s="68"/>
      <c r="AF1030" s="68"/>
      <c r="AG1030" s="68"/>
      <c r="AH1030" s="70"/>
    </row>
    <row r="1031" spans="2:34">
      <c r="B1031" s="68"/>
      <c r="C1031" s="68"/>
      <c r="D1031" s="68"/>
      <c r="E1031" s="68"/>
      <c r="F1031" s="68"/>
      <c r="G1031" s="68"/>
      <c r="H1031" s="68"/>
      <c r="I1031" s="68"/>
      <c r="J1031" s="68"/>
      <c r="K1031" s="68"/>
      <c r="L1031" s="68"/>
      <c r="M1031" s="68"/>
      <c r="N1031" s="68"/>
      <c r="O1031" s="68"/>
      <c r="P1031" s="68"/>
      <c r="Q1031" s="68"/>
      <c r="R1031" s="68"/>
      <c r="S1031" s="68"/>
      <c r="T1031" s="68"/>
      <c r="U1031" s="68"/>
      <c r="V1031" s="68"/>
      <c r="W1031" s="68"/>
      <c r="X1031" s="68"/>
      <c r="Y1031" s="68"/>
      <c r="Z1031" s="68"/>
      <c r="AA1031" s="68"/>
      <c r="AB1031" s="68"/>
      <c r="AC1031" s="68"/>
      <c r="AD1031" s="68"/>
      <c r="AE1031" s="68"/>
      <c r="AF1031" s="68"/>
      <c r="AG1031" s="68"/>
      <c r="AH1031" s="70"/>
    </row>
    <row r="1032" spans="2:34">
      <c r="B1032" s="68"/>
      <c r="C1032" s="68"/>
      <c r="D1032" s="68"/>
      <c r="E1032" s="68"/>
      <c r="F1032" s="68"/>
      <c r="G1032" s="68"/>
      <c r="H1032" s="68"/>
      <c r="I1032" s="68"/>
      <c r="J1032" s="68"/>
      <c r="K1032" s="68"/>
      <c r="L1032" s="68"/>
      <c r="M1032" s="68"/>
      <c r="N1032" s="68"/>
      <c r="O1032" s="68"/>
      <c r="P1032" s="68"/>
      <c r="Q1032" s="68"/>
      <c r="R1032" s="68"/>
      <c r="S1032" s="68"/>
      <c r="T1032" s="68"/>
      <c r="U1032" s="68"/>
      <c r="V1032" s="68"/>
      <c r="W1032" s="68"/>
      <c r="X1032" s="68"/>
      <c r="Y1032" s="68"/>
      <c r="Z1032" s="68"/>
      <c r="AA1032" s="68"/>
      <c r="AB1032" s="68"/>
      <c r="AC1032" s="68"/>
      <c r="AD1032" s="68"/>
      <c r="AE1032" s="68"/>
      <c r="AF1032" s="68"/>
      <c r="AG1032" s="68"/>
      <c r="AH1032" s="70"/>
    </row>
    <row r="1033" spans="2:34">
      <c r="B1033" s="68"/>
      <c r="C1033" s="68"/>
      <c r="D1033" s="68"/>
      <c r="E1033" s="68"/>
      <c r="F1033" s="68"/>
      <c r="G1033" s="68"/>
      <c r="H1033" s="68"/>
      <c r="I1033" s="68"/>
      <c r="J1033" s="68"/>
      <c r="K1033" s="68"/>
      <c r="L1033" s="68"/>
      <c r="M1033" s="68"/>
      <c r="N1033" s="68"/>
      <c r="O1033" s="68"/>
      <c r="P1033" s="68"/>
      <c r="Q1033" s="68"/>
      <c r="R1033" s="68"/>
      <c r="S1033" s="68"/>
      <c r="T1033" s="68"/>
      <c r="U1033" s="68"/>
      <c r="V1033" s="68"/>
      <c r="W1033" s="68"/>
      <c r="X1033" s="68"/>
      <c r="Y1033" s="68"/>
      <c r="Z1033" s="68"/>
      <c r="AA1033" s="68"/>
      <c r="AB1033" s="68"/>
      <c r="AC1033" s="68"/>
      <c r="AD1033" s="68"/>
      <c r="AE1033" s="68"/>
      <c r="AF1033" s="68"/>
      <c r="AG1033" s="68"/>
      <c r="AH1033" s="70"/>
    </row>
    <row r="1034" spans="2:34">
      <c r="B1034" s="68"/>
      <c r="C1034" s="68"/>
      <c r="D1034" s="68"/>
      <c r="E1034" s="68"/>
      <c r="F1034" s="68"/>
      <c r="G1034" s="68"/>
      <c r="H1034" s="68"/>
      <c r="I1034" s="68"/>
      <c r="J1034" s="68"/>
      <c r="K1034" s="68"/>
      <c r="L1034" s="68"/>
      <c r="M1034" s="68"/>
      <c r="N1034" s="68"/>
      <c r="O1034" s="68"/>
      <c r="P1034" s="68"/>
      <c r="Q1034" s="68"/>
      <c r="R1034" s="68"/>
      <c r="S1034" s="68"/>
      <c r="T1034" s="68"/>
      <c r="U1034" s="68"/>
      <c r="V1034" s="68"/>
      <c r="W1034" s="68"/>
      <c r="X1034" s="68"/>
      <c r="Y1034" s="68"/>
      <c r="Z1034" s="68"/>
      <c r="AA1034" s="68"/>
      <c r="AB1034" s="68"/>
      <c r="AC1034" s="68"/>
      <c r="AD1034" s="68"/>
      <c r="AE1034" s="68"/>
      <c r="AF1034" s="68"/>
      <c r="AG1034" s="68"/>
      <c r="AH1034" s="70"/>
    </row>
    <row r="1035" spans="2:34">
      <c r="B1035" s="68"/>
      <c r="C1035" s="68"/>
      <c r="D1035" s="68"/>
      <c r="E1035" s="68"/>
      <c r="F1035" s="68"/>
      <c r="G1035" s="68"/>
      <c r="H1035" s="68"/>
      <c r="I1035" s="68"/>
      <c r="J1035" s="68"/>
      <c r="K1035" s="68"/>
      <c r="L1035" s="68"/>
      <c r="M1035" s="68"/>
      <c r="N1035" s="68"/>
      <c r="O1035" s="68"/>
      <c r="P1035" s="68"/>
      <c r="Q1035" s="68"/>
      <c r="R1035" s="68"/>
      <c r="S1035" s="68"/>
      <c r="T1035" s="68"/>
      <c r="U1035" s="68"/>
      <c r="V1035" s="68"/>
      <c r="W1035" s="68"/>
      <c r="X1035" s="68"/>
      <c r="Y1035" s="68"/>
      <c r="Z1035" s="68"/>
      <c r="AA1035" s="68"/>
      <c r="AB1035" s="68"/>
      <c r="AC1035" s="68"/>
      <c r="AD1035" s="68"/>
      <c r="AE1035" s="68"/>
      <c r="AF1035" s="68"/>
      <c r="AG1035" s="68"/>
      <c r="AH1035" s="70"/>
    </row>
    <row r="1036" spans="2:34">
      <c r="B1036" s="68"/>
      <c r="C1036" s="68"/>
      <c r="D1036" s="68"/>
      <c r="E1036" s="68"/>
      <c r="F1036" s="68"/>
      <c r="G1036" s="68"/>
      <c r="H1036" s="68"/>
      <c r="I1036" s="68"/>
      <c r="J1036" s="68"/>
      <c r="K1036" s="68"/>
      <c r="L1036" s="68"/>
      <c r="M1036" s="68"/>
      <c r="N1036" s="68"/>
      <c r="O1036" s="68"/>
      <c r="P1036" s="68"/>
      <c r="Q1036" s="68"/>
      <c r="R1036" s="68"/>
      <c r="S1036" s="68"/>
      <c r="T1036" s="68"/>
      <c r="U1036" s="68"/>
      <c r="V1036" s="68"/>
      <c r="W1036" s="68"/>
      <c r="X1036" s="68"/>
      <c r="Y1036" s="68"/>
      <c r="Z1036" s="68"/>
      <c r="AA1036" s="68"/>
      <c r="AB1036" s="68"/>
      <c r="AC1036" s="68"/>
      <c r="AD1036" s="68"/>
      <c r="AE1036" s="68"/>
      <c r="AF1036" s="68"/>
      <c r="AG1036" s="68"/>
      <c r="AH1036" s="70"/>
    </row>
    <row r="1037" spans="2:34">
      <c r="B1037" s="68"/>
      <c r="C1037" s="68"/>
      <c r="D1037" s="68"/>
      <c r="E1037" s="68"/>
      <c r="F1037" s="68"/>
      <c r="G1037" s="68"/>
      <c r="H1037" s="68"/>
      <c r="I1037" s="68"/>
      <c r="J1037" s="68"/>
      <c r="K1037" s="68"/>
      <c r="L1037" s="68"/>
      <c r="M1037" s="68"/>
      <c r="N1037" s="68"/>
      <c r="O1037" s="68"/>
      <c r="P1037" s="68"/>
      <c r="Q1037" s="68"/>
      <c r="R1037" s="68"/>
      <c r="S1037" s="68"/>
      <c r="T1037" s="68"/>
      <c r="U1037" s="68"/>
      <c r="V1037" s="68"/>
      <c r="W1037" s="68"/>
      <c r="X1037" s="68"/>
      <c r="Y1037" s="68"/>
      <c r="Z1037" s="68"/>
      <c r="AA1037" s="68"/>
      <c r="AB1037" s="68"/>
      <c r="AC1037" s="68"/>
      <c r="AD1037" s="68"/>
      <c r="AE1037" s="68"/>
      <c r="AF1037" s="68"/>
      <c r="AG1037" s="68"/>
      <c r="AH1037" s="70"/>
    </row>
    <row r="1038" spans="2:34">
      <c r="B1038" s="68"/>
      <c r="C1038" s="68"/>
      <c r="D1038" s="68"/>
      <c r="E1038" s="68"/>
      <c r="F1038" s="68"/>
      <c r="G1038" s="68"/>
      <c r="H1038" s="68"/>
      <c r="I1038" s="68"/>
      <c r="J1038" s="68"/>
      <c r="K1038" s="68"/>
      <c r="L1038" s="68"/>
      <c r="M1038" s="68"/>
      <c r="N1038" s="68"/>
      <c r="O1038" s="68"/>
      <c r="P1038" s="68"/>
      <c r="Q1038" s="68"/>
      <c r="R1038" s="68"/>
      <c r="S1038" s="68"/>
      <c r="T1038" s="68"/>
      <c r="U1038" s="68"/>
      <c r="V1038" s="68"/>
      <c r="W1038" s="68"/>
      <c r="X1038" s="68"/>
      <c r="Y1038" s="68"/>
      <c r="Z1038" s="68"/>
      <c r="AA1038" s="68"/>
      <c r="AB1038" s="68"/>
      <c r="AC1038" s="68"/>
      <c r="AD1038" s="68"/>
      <c r="AE1038" s="68"/>
      <c r="AF1038" s="68"/>
      <c r="AG1038" s="68"/>
      <c r="AH1038" s="70"/>
    </row>
    <row r="1039" spans="2:34">
      <c r="B1039" s="68"/>
      <c r="C1039" s="68"/>
      <c r="D1039" s="68"/>
      <c r="E1039" s="68"/>
      <c r="F1039" s="68"/>
      <c r="G1039" s="68"/>
      <c r="H1039" s="68"/>
      <c r="I1039" s="68"/>
      <c r="J1039" s="68"/>
      <c r="K1039" s="68"/>
      <c r="L1039" s="68"/>
      <c r="M1039" s="68"/>
      <c r="N1039" s="68"/>
      <c r="O1039" s="68"/>
      <c r="P1039" s="68"/>
      <c r="Q1039" s="68"/>
      <c r="R1039" s="68"/>
      <c r="S1039" s="68"/>
      <c r="T1039" s="68"/>
      <c r="U1039" s="68"/>
      <c r="V1039" s="68"/>
      <c r="W1039" s="68"/>
      <c r="X1039" s="68"/>
      <c r="Y1039" s="68"/>
      <c r="Z1039" s="68"/>
      <c r="AA1039" s="68"/>
      <c r="AB1039" s="68"/>
      <c r="AC1039" s="68"/>
      <c r="AD1039" s="68"/>
      <c r="AE1039" s="68"/>
      <c r="AF1039" s="68"/>
      <c r="AG1039" s="68"/>
      <c r="AH1039" s="70"/>
    </row>
    <row r="1040" spans="2:34">
      <c r="B1040" s="68"/>
      <c r="C1040" s="68"/>
      <c r="D1040" s="68"/>
      <c r="E1040" s="68"/>
      <c r="F1040" s="68"/>
      <c r="G1040" s="68"/>
      <c r="H1040" s="68"/>
      <c r="I1040" s="68"/>
      <c r="J1040" s="68"/>
      <c r="K1040" s="68"/>
      <c r="L1040" s="68"/>
      <c r="M1040" s="68"/>
      <c r="N1040" s="68"/>
      <c r="O1040" s="68"/>
      <c r="P1040" s="68"/>
      <c r="Q1040" s="68"/>
      <c r="R1040" s="68"/>
      <c r="S1040" s="68"/>
      <c r="T1040" s="68"/>
      <c r="U1040" s="68"/>
      <c r="V1040" s="68"/>
      <c r="W1040" s="68"/>
      <c r="X1040" s="68"/>
      <c r="Y1040" s="68"/>
      <c r="Z1040" s="68"/>
      <c r="AA1040" s="68"/>
      <c r="AB1040" s="68"/>
      <c r="AC1040" s="68"/>
      <c r="AD1040" s="68"/>
      <c r="AE1040" s="68"/>
      <c r="AF1040" s="68"/>
      <c r="AG1040" s="68"/>
      <c r="AH1040" s="70"/>
    </row>
    <row r="1041" spans="2:34">
      <c r="B1041" s="68"/>
      <c r="C1041" s="68"/>
      <c r="D1041" s="68"/>
      <c r="E1041" s="68"/>
      <c r="F1041" s="68"/>
      <c r="G1041" s="68"/>
      <c r="H1041" s="68"/>
      <c r="I1041" s="68"/>
      <c r="J1041" s="68"/>
      <c r="K1041" s="68"/>
      <c r="L1041" s="68"/>
      <c r="M1041" s="68"/>
      <c r="N1041" s="68"/>
      <c r="O1041" s="68"/>
      <c r="P1041" s="68"/>
      <c r="Q1041" s="68"/>
      <c r="R1041" s="68"/>
      <c r="S1041" s="68"/>
      <c r="T1041" s="68"/>
      <c r="U1041" s="68"/>
      <c r="V1041" s="68"/>
      <c r="W1041" s="68"/>
      <c r="X1041" s="68"/>
      <c r="Y1041" s="68"/>
      <c r="Z1041" s="68"/>
      <c r="AA1041" s="68"/>
      <c r="AB1041" s="68"/>
      <c r="AC1041" s="68"/>
      <c r="AD1041" s="68"/>
      <c r="AE1041" s="68"/>
      <c r="AF1041" s="68"/>
      <c r="AG1041" s="68"/>
      <c r="AH1041" s="70"/>
    </row>
    <row r="1042" spans="2:34">
      <c r="B1042" s="68"/>
      <c r="C1042" s="68"/>
      <c r="D1042" s="68"/>
      <c r="E1042" s="68"/>
      <c r="F1042" s="68"/>
      <c r="G1042" s="68"/>
      <c r="H1042" s="68"/>
      <c r="I1042" s="68"/>
      <c r="J1042" s="68"/>
      <c r="K1042" s="68"/>
      <c r="L1042" s="68"/>
      <c r="M1042" s="68"/>
      <c r="N1042" s="68"/>
      <c r="O1042" s="68"/>
      <c r="P1042" s="68"/>
      <c r="Q1042" s="68"/>
      <c r="R1042" s="68"/>
      <c r="S1042" s="68"/>
      <c r="T1042" s="68"/>
      <c r="U1042" s="68"/>
      <c r="V1042" s="68"/>
      <c r="W1042" s="68"/>
      <c r="X1042" s="68"/>
      <c r="Y1042" s="68"/>
      <c r="Z1042" s="68"/>
      <c r="AA1042" s="68"/>
      <c r="AB1042" s="68"/>
      <c r="AC1042" s="68"/>
      <c r="AD1042" s="68"/>
      <c r="AE1042" s="68"/>
      <c r="AF1042" s="68"/>
      <c r="AG1042" s="68"/>
      <c r="AH1042" s="70"/>
    </row>
    <row r="1043" spans="2:34">
      <c r="B1043" s="68"/>
      <c r="C1043" s="68"/>
      <c r="D1043" s="68"/>
      <c r="E1043" s="68"/>
      <c r="F1043" s="68"/>
      <c r="G1043" s="68"/>
      <c r="H1043" s="68"/>
      <c r="I1043" s="68"/>
      <c r="J1043" s="68"/>
      <c r="K1043" s="68"/>
      <c r="L1043" s="68"/>
      <c r="M1043" s="68"/>
      <c r="N1043" s="68"/>
      <c r="O1043" s="68"/>
      <c r="P1043" s="68"/>
      <c r="Q1043" s="68"/>
      <c r="R1043" s="68"/>
      <c r="S1043" s="68"/>
      <c r="T1043" s="68"/>
      <c r="U1043" s="68"/>
      <c r="V1043" s="68"/>
      <c r="W1043" s="68"/>
      <c r="X1043" s="68"/>
      <c r="Y1043" s="68"/>
      <c r="Z1043" s="68"/>
      <c r="AA1043" s="68"/>
      <c r="AB1043" s="68"/>
      <c r="AC1043" s="68"/>
      <c r="AD1043" s="68"/>
      <c r="AE1043" s="68"/>
      <c r="AF1043" s="68"/>
      <c r="AG1043" s="68"/>
      <c r="AH1043" s="70"/>
    </row>
    <row r="1044" spans="2:34">
      <c r="B1044" s="68"/>
      <c r="C1044" s="68"/>
      <c r="D1044" s="68"/>
      <c r="E1044" s="68"/>
      <c r="F1044" s="68"/>
      <c r="G1044" s="68"/>
      <c r="H1044" s="68"/>
      <c r="I1044" s="68"/>
      <c r="J1044" s="68"/>
      <c r="K1044" s="68"/>
      <c r="L1044" s="68"/>
      <c r="M1044" s="68"/>
      <c r="N1044" s="68"/>
      <c r="O1044" s="68"/>
      <c r="P1044" s="68"/>
      <c r="Q1044" s="68"/>
      <c r="R1044" s="68"/>
      <c r="S1044" s="68"/>
      <c r="T1044" s="68"/>
      <c r="U1044" s="68"/>
      <c r="V1044" s="68"/>
      <c r="W1044" s="68"/>
      <c r="X1044" s="68"/>
      <c r="Y1044" s="68"/>
      <c r="Z1044" s="68"/>
      <c r="AA1044" s="68"/>
      <c r="AB1044" s="68"/>
      <c r="AC1044" s="68"/>
      <c r="AD1044" s="68"/>
      <c r="AE1044" s="68"/>
      <c r="AF1044" s="68"/>
      <c r="AG1044" s="68"/>
      <c r="AH1044" s="70"/>
    </row>
    <row r="1045" spans="2:34">
      <c r="B1045" s="68"/>
      <c r="C1045" s="68"/>
      <c r="D1045" s="68"/>
      <c r="E1045" s="68"/>
      <c r="F1045" s="68"/>
      <c r="G1045" s="68"/>
      <c r="H1045" s="68"/>
      <c r="I1045" s="68"/>
      <c r="J1045" s="68"/>
      <c r="K1045" s="68"/>
      <c r="L1045" s="68"/>
      <c r="M1045" s="68"/>
      <c r="N1045" s="68"/>
      <c r="O1045" s="68"/>
      <c r="P1045" s="68"/>
      <c r="Q1045" s="68"/>
      <c r="R1045" s="68"/>
      <c r="S1045" s="68"/>
      <c r="T1045" s="68"/>
      <c r="U1045" s="68"/>
      <c r="V1045" s="68"/>
      <c r="W1045" s="68"/>
      <c r="X1045" s="68"/>
      <c r="Y1045" s="68"/>
      <c r="Z1045" s="68"/>
      <c r="AA1045" s="68"/>
      <c r="AB1045" s="68"/>
      <c r="AC1045" s="68"/>
      <c r="AD1045" s="68"/>
      <c r="AE1045" s="68"/>
      <c r="AF1045" s="68"/>
      <c r="AG1045" s="68"/>
      <c r="AH1045" s="70"/>
    </row>
    <row r="1046" spans="2:34">
      <c r="B1046" s="68"/>
      <c r="C1046" s="68"/>
      <c r="D1046" s="68"/>
      <c r="E1046" s="68"/>
      <c r="F1046" s="68"/>
      <c r="G1046" s="68"/>
      <c r="H1046" s="68"/>
      <c r="I1046" s="68"/>
      <c r="J1046" s="68"/>
      <c r="K1046" s="68"/>
      <c r="L1046" s="68"/>
      <c r="M1046" s="68"/>
      <c r="N1046" s="68"/>
      <c r="O1046" s="68"/>
      <c r="P1046" s="68"/>
      <c r="Q1046" s="68"/>
      <c r="R1046" s="68"/>
      <c r="S1046" s="68"/>
      <c r="T1046" s="68"/>
      <c r="U1046" s="68"/>
      <c r="V1046" s="68"/>
      <c r="W1046" s="68"/>
      <c r="X1046" s="68"/>
      <c r="Y1046" s="68"/>
      <c r="Z1046" s="68"/>
      <c r="AA1046" s="68"/>
      <c r="AB1046" s="68"/>
      <c r="AC1046" s="68"/>
      <c r="AD1046" s="68"/>
      <c r="AE1046" s="68"/>
      <c r="AF1046" s="68"/>
      <c r="AG1046" s="68"/>
      <c r="AH1046" s="70"/>
    </row>
    <row r="1047" spans="2:34">
      <c r="B1047" s="68"/>
      <c r="C1047" s="68"/>
      <c r="D1047" s="68"/>
      <c r="E1047" s="68"/>
      <c r="F1047" s="68"/>
      <c r="G1047" s="68"/>
      <c r="H1047" s="68"/>
      <c r="I1047" s="68"/>
      <c r="J1047" s="68"/>
      <c r="K1047" s="68"/>
      <c r="L1047" s="68"/>
      <c r="M1047" s="68"/>
      <c r="N1047" s="68"/>
      <c r="O1047" s="68"/>
      <c r="P1047" s="68"/>
      <c r="Q1047" s="68"/>
      <c r="R1047" s="68"/>
      <c r="S1047" s="68"/>
      <c r="T1047" s="68"/>
      <c r="U1047" s="68"/>
      <c r="V1047" s="68"/>
      <c r="W1047" s="68"/>
      <c r="X1047" s="68"/>
      <c r="Y1047" s="68"/>
      <c r="Z1047" s="68"/>
      <c r="AA1047" s="68"/>
      <c r="AB1047" s="68"/>
      <c r="AC1047" s="68"/>
      <c r="AD1047" s="68"/>
      <c r="AE1047" s="68"/>
      <c r="AF1047" s="68"/>
      <c r="AG1047" s="68"/>
      <c r="AH1047" s="70"/>
    </row>
    <row r="1048" spans="2:34">
      <c r="B1048" s="68"/>
      <c r="C1048" s="68"/>
      <c r="D1048" s="68"/>
      <c r="E1048" s="68"/>
      <c r="F1048" s="68"/>
      <c r="G1048" s="68"/>
      <c r="H1048" s="68"/>
      <c r="I1048" s="68"/>
      <c r="J1048" s="68"/>
      <c r="K1048" s="68"/>
      <c r="L1048" s="68"/>
      <c r="M1048" s="68"/>
      <c r="N1048" s="68"/>
      <c r="O1048" s="68"/>
      <c r="P1048" s="68"/>
      <c r="Q1048" s="68"/>
      <c r="R1048" s="68"/>
      <c r="S1048" s="68"/>
      <c r="T1048" s="68"/>
      <c r="U1048" s="68"/>
      <c r="V1048" s="68"/>
      <c r="W1048" s="68"/>
      <c r="X1048" s="68"/>
      <c r="Y1048" s="68"/>
      <c r="Z1048" s="68"/>
      <c r="AA1048" s="68"/>
      <c r="AB1048" s="68"/>
      <c r="AC1048" s="68"/>
      <c r="AD1048" s="68"/>
      <c r="AE1048" s="68"/>
      <c r="AF1048" s="68"/>
      <c r="AG1048" s="68"/>
      <c r="AH1048" s="70"/>
    </row>
    <row r="1049" spans="2:34">
      <c r="B1049" s="68"/>
      <c r="C1049" s="68"/>
      <c r="D1049" s="68"/>
      <c r="E1049" s="68"/>
      <c r="F1049" s="68"/>
      <c r="G1049" s="68"/>
      <c r="H1049" s="68"/>
      <c r="I1049" s="68"/>
      <c r="J1049" s="68"/>
      <c r="K1049" s="68"/>
      <c r="L1049" s="68"/>
      <c r="M1049" s="68"/>
      <c r="N1049" s="68"/>
      <c r="O1049" s="68"/>
      <c r="P1049" s="68"/>
      <c r="Q1049" s="68"/>
      <c r="R1049" s="68"/>
      <c r="S1049" s="68"/>
      <c r="T1049" s="68"/>
      <c r="U1049" s="68"/>
      <c r="V1049" s="68"/>
      <c r="W1049" s="68"/>
      <c r="X1049" s="68"/>
      <c r="Y1049" s="68"/>
      <c r="Z1049" s="68"/>
      <c r="AA1049" s="68"/>
      <c r="AB1049" s="68"/>
      <c r="AC1049" s="68"/>
      <c r="AD1049" s="68"/>
      <c r="AE1049" s="68"/>
      <c r="AF1049" s="68"/>
      <c r="AG1049" s="68"/>
      <c r="AH1049" s="70"/>
    </row>
    <row r="1050" spans="2:34">
      <c r="B1050" s="68"/>
      <c r="C1050" s="68"/>
      <c r="D1050" s="68"/>
      <c r="E1050" s="68"/>
      <c r="F1050" s="68"/>
      <c r="G1050" s="68"/>
      <c r="H1050" s="68"/>
      <c r="I1050" s="68"/>
      <c r="J1050" s="68"/>
      <c r="K1050" s="68"/>
      <c r="L1050" s="68"/>
      <c r="M1050" s="68"/>
      <c r="N1050" s="68"/>
      <c r="O1050" s="68"/>
      <c r="P1050" s="68"/>
      <c r="Q1050" s="68"/>
      <c r="R1050" s="68"/>
      <c r="S1050" s="68"/>
      <c r="T1050" s="68"/>
      <c r="U1050" s="68"/>
      <c r="V1050" s="68"/>
      <c r="W1050" s="68"/>
      <c r="X1050" s="68"/>
      <c r="Y1050" s="68"/>
      <c r="Z1050" s="68"/>
      <c r="AA1050" s="68"/>
      <c r="AB1050" s="68"/>
      <c r="AC1050" s="68"/>
      <c r="AD1050" s="68"/>
      <c r="AE1050" s="68"/>
      <c r="AF1050" s="68"/>
      <c r="AG1050" s="68"/>
      <c r="AH1050" s="70"/>
    </row>
    <row r="1051" spans="2:34">
      <c r="B1051" s="68"/>
      <c r="C1051" s="68"/>
      <c r="D1051" s="68"/>
      <c r="E1051" s="68"/>
      <c r="F1051" s="68"/>
      <c r="G1051" s="68"/>
      <c r="H1051" s="68"/>
      <c r="I1051" s="68"/>
      <c r="J1051" s="68"/>
      <c r="K1051" s="68"/>
      <c r="L1051" s="68"/>
      <c r="M1051" s="68"/>
      <c r="N1051" s="68"/>
      <c r="O1051" s="68"/>
      <c r="P1051" s="68"/>
      <c r="Q1051" s="68"/>
      <c r="R1051" s="68"/>
      <c r="S1051" s="68"/>
      <c r="T1051" s="68"/>
      <c r="U1051" s="68"/>
      <c r="V1051" s="68"/>
      <c r="W1051" s="68"/>
      <c r="X1051" s="68"/>
      <c r="Y1051" s="68"/>
      <c r="Z1051" s="68"/>
      <c r="AA1051" s="68"/>
      <c r="AB1051" s="68"/>
      <c r="AC1051" s="68"/>
      <c r="AD1051" s="68"/>
      <c r="AE1051" s="68"/>
      <c r="AF1051" s="68"/>
      <c r="AG1051" s="68"/>
      <c r="AH1051" s="70"/>
    </row>
    <row r="1052" spans="2:34">
      <c r="B1052" s="68"/>
      <c r="C1052" s="68"/>
      <c r="D1052" s="68"/>
      <c r="E1052" s="68"/>
      <c r="F1052" s="68"/>
      <c r="G1052" s="68"/>
      <c r="H1052" s="68"/>
      <c r="I1052" s="68"/>
      <c r="J1052" s="68"/>
      <c r="K1052" s="68"/>
      <c r="L1052" s="68"/>
      <c r="M1052" s="68"/>
      <c r="N1052" s="68"/>
      <c r="O1052" s="68"/>
      <c r="P1052" s="68"/>
      <c r="Q1052" s="68"/>
      <c r="R1052" s="68"/>
      <c r="S1052" s="68"/>
      <c r="T1052" s="68"/>
      <c r="U1052" s="68"/>
      <c r="V1052" s="68"/>
      <c r="W1052" s="68"/>
      <c r="X1052" s="68"/>
      <c r="Y1052" s="68"/>
      <c r="Z1052" s="68"/>
      <c r="AA1052" s="68"/>
      <c r="AB1052" s="68"/>
      <c r="AC1052" s="68"/>
      <c r="AD1052" s="68"/>
      <c r="AE1052" s="68"/>
      <c r="AF1052" s="68"/>
      <c r="AG1052" s="68"/>
      <c r="AH1052" s="70"/>
    </row>
    <row r="1053" spans="2:34">
      <c r="B1053" s="68"/>
      <c r="C1053" s="68"/>
      <c r="D1053" s="68"/>
      <c r="E1053" s="68"/>
      <c r="F1053" s="68"/>
      <c r="G1053" s="68"/>
      <c r="H1053" s="68"/>
      <c r="I1053" s="68"/>
      <c r="J1053" s="68"/>
      <c r="K1053" s="68"/>
      <c r="L1053" s="68"/>
      <c r="M1053" s="68"/>
      <c r="N1053" s="68"/>
      <c r="O1053" s="68"/>
      <c r="P1053" s="68"/>
      <c r="Q1053" s="68"/>
      <c r="R1053" s="68"/>
      <c r="S1053" s="68"/>
      <c r="T1053" s="68"/>
      <c r="U1053" s="68"/>
      <c r="V1053" s="68"/>
      <c r="W1053" s="68"/>
      <c r="X1053" s="68"/>
      <c r="Y1053" s="68"/>
      <c r="Z1053" s="68"/>
      <c r="AA1053" s="68"/>
      <c r="AB1053" s="68"/>
      <c r="AC1053" s="68"/>
      <c r="AD1053" s="68"/>
      <c r="AE1053" s="68"/>
      <c r="AF1053" s="68"/>
      <c r="AG1053" s="68"/>
      <c r="AH1053" s="70"/>
    </row>
    <row r="1054" spans="2:3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70"/>
    </row>
    <row r="1055" spans="2:3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70"/>
    </row>
    <row r="1056" spans="2:3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70"/>
    </row>
    <row r="1057" spans="2:3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70"/>
    </row>
    <row r="1058" spans="2:34">
      <c r="B1058" s="68"/>
      <c r="C1058" s="68"/>
      <c r="D1058" s="68"/>
      <c r="E1058" s="68"/>
      <c r="F1058" s="68"/>
      <c r="G1058" s="68"/>
      <c r="H1058" s="68"/>
      <c r="I1058" s="68"/>
      <c r="J1058" s="68"/>
      <c r="K1058" s="68"/>
      <c r="L1058" s="68"/>
      <c r="M1058" s="68"/>
      <c r="N1058" s="68"/>
      <c r="O1058" s="68"/>
      <c r="P1058" s="68"/>
      <c r="Q1058" s="68"/>
      <c r="R1058" s="68"/>
      <c r="S1058" s="68"/>
      <c r="T1058" s="68"/>
      <c r="U1058" s="68"/>
      <c r="V1058" s="68"/>
      <c r="W1058" s="68"/>
      <c r="X1058" s="68"/>
      <c r="Y1058" s="68"/>
      <c r="Z1058" s="68"/>
      <c r="AA1058" s="68"/>
      <c r="AB1058" s="68"/>
      <c r="AC1058" s="68"/>
      <c r="AD1058" s="68"/>
      <c r="AE1058" s="68"/>
      <c r="AF1058" s="68"/>
      <c r="AG1058" s="68"/>
      <c r="AH1058" s="70"/>
    </row>
    <row r="1059" spans="2:34">
      <c r="B1059" s="68"/>
      <c r="C1059" s="68"/>
      <c r="D1059" s="68"/>
      <c r="E1059" s="68"/>
      <c r="F1059" s="68"/>
      <c r="G1059" s="68"/>
      <c r="H1059" s="68"/>
      <c r="I1059" s="68"/>
      <c r="J1059" s="68"/>
      <c r="K1059" s="68"/>
      <c r="L1059" s="68"/>
      <c r="M1059" s="68"/>
      <c r="N1059" s="68"/>
      <c r="O1059" s="68"/>
      <c r="P1059" s="68"/>
      <c r="Q1059" s="68"/>
      <c r="R1059" s="68"/>
      <c r="S1059" s="68"/>
      <c r="T1059" s="68"/>
      <c r="U1059" s="68"/>
      <c r="V1059" s="68"/>
      <c r="W1059" s="68"/>
      <c r="X1059" s="68"/>
      <c r="Y1059" s="68"/>
      <c r="Z1059" s="68"/>
      <c r="AA1059" s="68"/>
      <c r="AB1059" s="68"/>
      <c r="AC1059" s="68"/>
      <c r="AD1059" s="68"/>
      <c r="AE1059" s="68"/>
      <c r="AF1059" s="68"/>
      <c r="AG1059" s="68"/>
      <c r="AH1059" s="70"/>
    </row>
    <row r="1060" spans="2:34">
      <c r="B1060" s="68"/>
      <c r="C1060" s="68"/>
      <c r="D1060" s="68"/>
      <c r="E1060" s="68"/>
      <c r="F1060" s="68"/>
      <c r="G1060" s="68"/>
      <c r="H1060" s="68"/>
      <c r="I1060" s="68"/>
      <c r="J1060" s="68"/>
      <c r="K1060" s="68"/>
      <c r="L1060" s="68"/>
      <c r="M1060" s="68"/>
      <c r="N1060" s="68"/>
      <c r="O1060" s="68"/>
      <c r="P1060" s="68"/>
      <c r="Q1060" s="68"/>
      <c r="R1060" s="68"/>
      <c r="S1060" s="68"/>
      <c r="T1060" s="68"/>
      <c r="U1060" s="68"/>
      <c r="V1060" s="68"/>
      <c r="W1060" s="68"/>
      <c r="X1060" s="68"/>
      <c r="Y1060" s="68"/>
      <c r="Z1060" s="68"/>
      <c r="AA1060" s="68"/>
      <c r="AB1060" s="68"/>
      <c r="AC1060" s="68"/>
      <c r="AD1060" s="68"/>
      <c r="AE1060" s="68"/>
      <c r="AF1060" s="68"/>
      <c r="AG1060" s="68"/>
      <c r="AH1060" s="70"/>
    </row>
    <row r="1061" spans="2:34">
      <c r="B1061" s="68"/>
      <c r="C1061" s="68"/>
      <c r="D1061" s="68"/>
      <c r="E1061" s="68"/>
      <c r="F1061" s="68"/>
      <c r="G1061" s="68"/>
      <c r="H1061" s="68"/>
      <c r="I1061" s="68"/>
      <c r="J1061" s="68"/>
      <c r="K1061" s="68"/>
      <c r="L1061" s="68"/>
      <c r="M1061" s="68"/>
      <c r="N1061" s="68"/>
      <c r="O1061" s="68"/>
      <c r="P1061" s="68"/>
      <c r="Q1061" s="68"/>
      <c r="R1061" s="68"/>
      <c r="S1061" s="68"/>
      <c r="T1061" s="68"/>
      <c r="U1061" s="68"/>
      <c r="V1061" s="68"/>
      <c r="W1061" s="68"/>
      <c r="X1061" s="68"/>
      <c r="Y1061" s="68"/>
      <c r="Z1061" s="68"/>
      <c r="AA1061" s="68"/>
      <c r="AB1061" s="68"/>
      <c r="AC1061" s="68"/>
      <c r="AD1061" s="68"/>
      <c r="AE1061" s="68"/>
      <c r="AF1061" s="68"/>
      <c r="AG1061" s="68"/>
      <c r="AH1061" s="70"/>
    </row>
    <row r="1062" spans="2:34">
      <c r="B1062" s="68"/>
      <c r="C1062" s="68"/>
      <c r="D1062" s="68"/>
      <c r="E1062" s="68"/>
      <c r="F1062" s="68"/>
      <c r="G1062" s="68"/>
      <c r="H1062" s="68"/>
      <c r="I1062" s="68"/>
      <c r="J1062" s="68"/>
      <c r="K1062" s="68"/>
      <c r="L1062" s="68"/>
      <c r="M1062" s="68"/>
      <c r="N1062" s="68"/>
      <c r="O1062" s="68"/>
      <c r="P1062" s="68"/>
      <c r="Q1062" s="68"/>
      <c r="R1062" s="68"/>
      <c r="S1062" s="68"/>
      <c r="T1062" s="68"/>
      <c r="U1062" s="68"/>
      <c r="V1062" s="68"/>
      <c r="W1062" s="68"/>
      <c r="X1062" s="68"/>
      <c r="Y1062" s="68"/>
      <c r="Z1062" s="68"/>
      <c r="AA1062" s="68"/>
      <c r="AB1062" s="68"/>
      <c r="AC1062" s="68"/>
      <c r="AD1062" s="68"/>
      <c r="AE1062" s="68"/>
      <c r="AF1062" s="68"/>
      <c r="AG1062" s="68"/>
      <c r="AH1062" s="70"/>
    </row>
    <row r="1063" spans="2:34">
      <c r="B1063" s="68"/>
      <c r="C1063" s="68"/>
      <c r="D1063" s="68"/>
      <c r="E1063" s="68"/>
      <c r="F1063" s="68"/>
      <c r="G1063" s="68"/>
      <c r="H1063" s="68"/>
      <c r="I1063" s="68"/>
      <c r="J1063" s="68"/>
      <c r="K1063" s="68"/>
      <c r="L1063" s="68"/>
      <c r="M1063" s="68"/>
      <c r="N1063" s="68"/>
      <c r="O1063" s="68"/>
      <c r="P1063" s="68"/>
      <c r="Q1063" s="68"/>
      <c r="R1063" s="68"/>
      <c r="S1063" s="68"/>
      <c r="T1063" s="68"/>
      <c r="U1063" s="68"/>
      <c r="V1063" s="68"/>
      <c r="W1063" s="68"/>
      <c r="X1063" s="68"/>
      <c r="Y1063" s="68"/>
      <c r="Z1063" s="68"/>
      <c r="AA1063" s="68"/>
      <c r="AB1063" s="68"/>
      <c r="AC1063" s="68"/>
      <c r="AD1063" s="68"/>
      <c r="AE1063" s="68"/>
      <c r="AF1063" s="68"/>
      <c r="AG1063" s="68"/>
      <c r="AH1063" s="70"/>
    </row>
    <row r="1064" spans="2:34">
      <c r="B1064" s="68"/>
      <c r="C1064" s="68"/>
      <c r="D1064" s="68"/>
      <c r="E1064" s="68"/>
      <c r="F1064" s="68"/>
      <c r="G1064" s="68"/>
      <c r="H1064" s="68"/>
      <c r="I1064" s="68"/>
      <c r="J1064" s="68"/>
      <c r="K1064" s="68"/>
      <c r="L1064" s="68"/>
      <c r="M1064" s="68"/>
      <c r="N1064" s="68"/>
      <c r="O1064" s="68"/>
      <c r="P1064" s="68"/>
      <c r="Q1064" s="68"/>
      <c r="R1064" s="68"/>
      <c r="S1064" s="68"/>
      <c r="T1064" s="68"/>
      <c r="U1064" s="68"/>
      <c r="V1064" s="68"/>
      <c r="W1064" s="68"/>
      <c r="X1064" s="68"/>
      <c r="Y1064" s="68"/>
      <c r="Z1064" s="68"/>
      <c r="AA1064" s="68"/>
      <c r="AB1064" s="68"/>
      <c r="AC1064" s="68"/>
      <c r="AD1064" s="68"/>
      <c r="AE1064" s="68"/>
      <c r="AF1064" s="68"/>
      <c r="AG1064" s="68"/>
      <c r="AH1064" s="70"/>
    </row>
    <row r="1065" spans="2:34">
      <c r="B1065" s="68"/>
      <c r="C1065" s="68"/>
      <c r="D1065" s="68"/>
      <c r="E1065" s="68"/>
      <c r="F1065" s="68"/>
      <c r="G1065" s="68"/>
      <c r="H1065" s="68"/>
      <c r="I1065" s="68"/>
      <c r="J1065" s="68"/>
      <c r="K1065" s="68"/>
      <c r="L1065" s="68"/>
      <c r="M1065" s="68"/>
      <c r="N1065" s="68"/>
      <c r="O1065" s="68"/>
      <c r="P1065" s="68"/>
      <c r="Q1065" s="68"/>
      <c r="R1065" s="68"/>
      <c r="S1065" s="68"/>
      <c r="T1065" s="68"/>
      <c r="U1065" s="68"/>
      <c r="V1065" s="68"/>
      <c r="W1065" s="68"/>
      <c r="X1065" s="68"/>
      <c r="Y1065" s="68"/>
      <c r="Z1065" s="68"/>
      <c r="AA1065" s="68"/>
      <c r="AB1065" s="68"/>
      <c r="AC1065" s="68"/>
      <c r="AD1065" s="68"/>
      <c r="AE1065" s="68"/>
      <c r="AF1065" s="68"/>
      <c r="AG1065" s="68"/>
      <c r="AH1065" s="70"/>
    </row>
    <row r="1066" spans="2:34">
      <c r="B1066" s="68"/>
      <c r="C1066" s="68"/>
      <c r="D1066" s="68"/>
      <c r="E1066" s="68"/>
      <c r="F1066" s="68"/>
      <c r="G1066" s="68"/>
      <c r="H1066" s="68"/>
      <c r="I1066" s="68"/>
      <c r="J1066" s="68"/>
      <c r="K1066" s="68"/>
      <c r="L1066" s="68"/>
      <c r="M1066" s="68"/>
      <c r="N1066" s="68"/>
      <c r="O1066" s="68"/>
      <c r="P1066" s="68"/>
      <c r="Q1066" s="68"/>
      <c r="R1066" s="68"/>
      <c r="S1066" s="68"/>
      <c r="T1066" s="68"/>
      <c r="U1066" s="68"/>
      <c r="V1066" s="68"/>
      <c r="W1066" s="68"/>
      <c r="X1066" s="68"/>
      <c r="Y1066" s="68"/>
      <c r="Z1066" s="68"/>
      <c r="AA1066" s="68"/>
      <c r="AB1066" s="68"/>
      <c r="AC1066" s="68"/>
      <c r="AD1066" s="68"/>
      <c r="AE1066" s="68"/>
      <c r="AF1066" s="68"/>
      <c r="AG1066" s="68"/>
      <c r="AH1066" s="70"/>
    </row>
    <row r="1067" spans="2:34">
      <c r="B1067" s="68"/>
      <c r="C1067" s="68"/>
      <c r="D1067" s="68"/>
      <c r="E1067" s="68"/>
      <c r="F1067" s="68"/>
      <c r="G1067" s="68"/>
      <c r="H1067" s="68"/>
      <c r="I1067" s="68"/>
      <c r="J1067" s="68"/>
      <c r="K1067" s="68"/>
      <c r="L1067" s="68"/>
      <c r="M1067" s="68"/>
      <c r="N1067" s="68"/>
      <c r="O1067" s="68"/>
      <c r="P1067" s="68"/>
      <c r="Q1067" s="68"/>
      <c r="R1067" s="68"/>
      <c r="S1067" s="68"/>
      <c r="T1067" s="68"/>
      <c r="U1067" s="68"/>
      <c r="V1067" s="68"/>
      <c r="W1067" s="68"/>
      <c r="X1067" s="68"/>
      <c r="Y1067" s="68"/>
      <c r="Z1067" s="68"/>
      <c r="AA1067" s="68"/>
      <c r="AB1067" s="68"/>
      <c r="AC1067" s="68"/>
      <c r="AD1067" s="68"/>
      <c r="AE1067" s="68"/>
      <c r="AF1067" s="68"/>
      <c r="AG1067" s="68"/>
      <c r="AH1067" s="70"/>
    </row>
    <row r="1068" spans="2:34">
      <c r="B1068" s="68"/>
      <c r="C1068" s="68"/>
      <c r="D1068" s="68"/>
      <c r="E1068" s="68"/>
      <c r="F1068" s="68"/>
      <c r="G1068" s="68"/>
      <c r="H1068" s="68"/>
      <c r="I1068" s="68"/>
      <c r="J1068" s="68"/>
      <c r="K1068" s="68"/>
      <c r="L1068" s="68"/>
      <c r="M1068" s="68"/>
      <c r="N1068" s="68"/>
      <c r="O1068" s="68"/>
      <c r="P1068" s="68"/>
      <c r="Q1068" s="68"/>
      <c r="R1068" s="68"/>
      <c r="S1068" s="68"/>
      <c r="T1068" s="68"/>
      <c r="U1068" s="68"/>
      <c r="V1068" s="68"/>
      <c r="W1068" s="68"/>
      <c r="X1068" s="68"/>
      <c r="Y1068" s="68"/>
      <c r="Z1068" s="68"/>
      <c r="AA1068" s="68"/>
      <c r="AB1068" s="68"/>
      <c r="AC1068" s="68"/>
      <c r="AD1068" s="68"/>
      <c r="AE1068" s="68"/>
      <c r="AF1068" s="68"/>
      <c r="AG1068" s="68"/>
      <c r="AH1068" s="70"/>
    </row>
    <row r="1069" spans="2:34">
      <c r="B1069" s="68"/>
      <c r="C1069" s="68"/>
      <c r="D1069" s="68"/>
      <c r="E1069" s="68"/>
      <c r="F1069" s="68"/>
      <c r="G1069" s="68"/>
      <c r="H1069" s="68"/>
      <c r="I1069" s="68"/>
      <c r="J1069" s="68"/>
      <c r="K1069" s="68"/>
      <c r="L1069" s="68"/>
      <c r="M1069" s="68"/>
      <c r="N1069" s="68"/>
      <c r="O1069" s="68"/>
      <c r="P1069" s="68"/>
      <c r="Q1069" s="68"/>
      <c r="R1069" s="68"/>
      <c r="S1069" s="68"/>
      <c r="T1069" s="68"/>
      <c r="U1069" s="68"/>
      <c r="V1069" s="68"/>
      <c r="W1069" s="68"/>
      <c r="X1069" s="68"/>
      <c r="Y1069" s="68"/>
      <c r="Z1069" s="68"/>
      <c r="AA1069" s="68"/>
      <c r="AB1069" s="68"/>
      <c r="AC1069" s="68"/>
      <c r="AD1069" s="68"/>
      <c r="AE1069" s="68"/>
      <c r="AF1069" s="68"/>
      <c r="AG1069" s="68"/>
      <c r="AH1069" s="70"/>
    </row>
    <row r="1070" spans="2:34">
      <c r="B1070" s="68"/>
      <c r="C1070" s="68"/>
      <c r="D1070" s="68"/>
      <c r="E1070" s="68"/>
      <c r="F1070" s="68"/>
      <c r="G1070" s="68"/>
      <c r="H1070" s="68"/>
      <c r="I1070" s="68"/>
      <c r="J1070" s="68"/>
      <c r="K1070" s="68"/>
      <c r="L1070" s="68"/>
      <c r="M1070" s="68"/>
      <c r="N1070" s="68"/>
      <c r="O1070" s="68"/>
      <c r="P1070" s="68"/>
      <c r="Q1070" s="68"/>
      <c r="R1070" s="68"/>
      <c r="S1070" s="68"/>
      <c r="T1070" s="68"/>
      <c r="U1070" s="68"/>
      <c r="V1070" s="68"/>
      <c r="W1070" s="68"/>
      <c r="X1070" s="68"/>
      <c r="Y1070" s="68"/>
      <c r="Z1070" s="68"/>
      <c r="AA1070" s="68"/>
      <c r="AB1070" s="68"/>
      <c r="AC1070" s="68"/>
      <c r="AD1070" s="68"/>
      <c r="AE1070" s="68"/>
      <c r="AF1070" s="68"/>
      <c r="AG1070" s="68"/>
      <c r="AH1070" s="70"/>
    </row>
    <row r="1071" spans="2:34">
      <c r="B1071" s="68"/>
      <c r="C1071" s="68"/>
      <c r="D1071" s="68"/>
      <c r="E1071" s="68"/>
      <c r="F1071" s="68"/>
      <c r="G1071" s="68"/>
      <c r="H1071" s="68"/>
      <c r="I1071" s="68"/>
      <c r="J1071" s="68"/>
      <c r="K1071" s="68"/>
      <c r="L1071" s="68"/>
      <c r="M1071" s="68"/>
      <c r="N1071" s="68"/>
      <c r="O1071" s="68"/>
      <c r="P1071" s="68"/>
      <c r="Q1071" s="68"/>
      <c r="R1071" s="68"/>
      <c r="S1071" s="68"/>
      <c r="T1071" s="68"/>
      <c r="U1071" s="68"/>
      <c r="V1071" s="68"/>
      <c r="W1071" s="68"/>
      <c r="X1071" s="68"/>
      <c r="Y1071" s="68"/>
      <c r="Z1071" s="68"/>
      <c r="AA1071" s="68"/>
      <c r="AB1071" s="68"/>
      <c r="AC1071" s="68"/>
      <c r="AD1071" s="68"/>
      <c r="AE1071" s="68"/>
      <c r="AF1071" s="68"/>
      <c r="AG1071" s="68"/>
      <c r="AH1071" s="70"/>
    </row>
    <row r="1072" spans="2:34">
      <c r="B1072" s="68"/>
      <c r="C1072" s="68"/>
      <c r="D1072" s="68"/>
      <c r="E1072" s="68"/>
      <c r="F1072" s="68"/>
      <c r="G1072" s="68"/>
      <c r="H1072" s="68"/>
      <c r="I1072" s="68"/>
      <c r="J1072" s="68"/>
      <c r="K1072" s="68"/>
      <c r="L1072" s="68"/>
      <c r="M1072" s="68"/>
      <c r="N1072" s="68"/>
      <c r="O1072" s="68"/>
      <c r="P1072" s="68"/>
      <c r="Q1072" s="68"/>
      <c r="R1072" s="68"/>
      <c r="S1072" s="68"/>
      <c r="T1072" s="68"/>
      <c r="U1072" s="68"/>
      <c r="V1072" s="68"/>
      <c r="W1072" s="68"/>
      <c r="X1072" s="68"/>
      <c r="Y1072" s="68"/>
      <c r="Z1072" s="68"/>
      <c r="AA1072" s="68"/>
      <c r="AB1072" s="68"/>
      <c r="AC1072" s="68"/>
      <c r="AD1072" s="68"/>
      <c r="AE1072" s="68"/>
      <c r="AF1072" s="68"/>
      <c r="AG1072" s="68"/>
      <c r="AH1072" s="70"/>
    </row>
    <row r="1073" spans="2:34">
      <c r="B1073" s="68"/>
      <c r="C1073" s="68"/>
      <c r="D1073" s="68"/>
      <c r="E1073" s="68"/>
      <c r="F1073" s="68"/>
      <c r="G1073" s="68"/>
      <c r="H1073" s="68"/>
      <c r="I1073" s="68"/>
      <c r="J1073" s="68"/>
      <c r="K1073" s="68"/>
      <c r="L1073" s="68"/>
      <c r="M1073" s="68"/>
      <c r="N1073" s="68"/>
      <c r="O1073" s="68"/>
      <c r="P1073" s="68"/>
      <c r="Q1073" s="68"/>
      <c r="R1073" s="68"/>
      <c r="S1073" s="68"/>
      <c r="T1073" s="68"/>
      <c r="U1073" s="68"/>
      <c r="V1073" s="68"/>
      <c r="W1073" s="68"/>
      <c r="X1073" s="68"/>
      <c r="Y1073" s="68"/>
      <c r="Z1073" s="68"/>
      <c r="AA1073" s="68"/>
      <c r="AB1073" s="68"/>
      <c r="AC1073" s="68"/>
      <c r="AD1073" s="68"/>
      <c r="AE1073" s="68"/>
      <c r="AF1073" s="68"/>
      <c r="AG1073" s="68"/>
      <c r="AH1073" s="70"/>
    </row>
    <row r="1074" spans="2:34">
      <c r="B1074" s="68"/>
      <c r="C1074" s="68"/>
      <c r="D1074" s="68"/>
      <c r="E1074" s="68"/>
      <c r="F1074" s="68"/>
      <c r="G1074" s="68"/>
      <c r="H1074" s="68"/>
      <c r="I1074" s="68"/>
      <c r="J1074" s="68"/>
      <c r="K1074" s="68"/>
      <c r="L1074" s="68"/>
      <c r="M1074" s="68"/>
      <c r="N1074" s="68"/>
      <c r="O1074" s="68"/>
      <c r="P1074" s="68"/>
      <c r="Q1074" s="68"/>
      <c r="R1074" s="68"/>
      <c r="S1074" s="68"/>
      <c r="T1074" s="68"/>
      <c r="U1074" s="68"/>
      <c r="V1074" s="68"/>
      <c r="W1074" s="68"/>
      <c r="X1074" s="68"/>
      <c r="Y1074" s="68"/>
      <c r="Z1074" s="68"/>
      <c r="AA1074" s="68"/>
      <c r="AB1074" s="68"/>
      <c r="AC1074" s="68"/>
      <c r="AD1074" s="68"/>
      <c r="AE1074" s="68"/>
      <c r="AF1074" s="68"/>
      <c r="AG1074" s="68"/>
      <c r="AH1074" s="70"/>
    </row>
    <row r="1075" spans="2:34">
      <c r="B1075" s="68"/>
      <c r="C1075" s="68"/>
      <c r="D1075" s="68"/>
      <c r="E1075" s="68"/>
      <c r="F1075" s="68"/>
      <c r="G1075" s="68"/>
      <c r="H1075" s="68"/>
      <c r="I1075" s="68"/>
      <c r="J1075" s="68"/>
      <c r="K1075" s="68"/>
      <c r="L1075" s="68"/>
      <c r="M1075" s="68"/>
      <c r="N1075" s="68"/>
      <c r="O1075" s="68"/>
      <c r="P1075" s="68"/>
      <c r="Q1075" s="68"/>
      <c r="R1075" s="68"/>
      <c r="S1075" s="68"/>
      <c r="T1075" s="68"/>
      <c r="U1075" s="68"/>
      <c r="V1075" s="68"/>
      <c r="W1075" s="68"/>
      <c r="X1075" s="68"/>
      <c r="Y1075" s="68"/>
      <c r="Z1075" s="68"/>
      <c r="AA1075" s="68"/>
      <c r="AB1075" s="68"/>
      <c r="AC1075" s="68"/>
      <c r="AD1075" s="68"/>
      <c r="AE1075" s="68"/>
      <c r="AF1075" s="68"/>
      <c r="AG1075" s="68"/>
      <c r="AH1075" s="70"/>
    </row>
    <row r="1076" spans="2:34">
      <c r="B1076" s="68"/>
      <c r="C1076" s="68"/>
      <c r="D1076" s="68"/>
      <c r="E1076" s="68"/>
      <c r="F1076" s="68"/>
      <c r="G1076" s="68"/>
      <c r="H1076" s="68"/>
      <c r="I1076" s="68"/>
      <c r="J1076" s="68"/>
      <c r="K1076" s="68"/>
      <c r="L1076" s="68"/>
      <c r="M1076" s="68"/>
      <c r="N1076" s="68"/>
      <c r="O1076" s="68"/>
      <c r="P1076" s="68"/>
      <c r="Q1076" s="68"/>
      <c r="R1076" s="68"/>
      <c r="S1076" s="68"/>
      <c r="T1076" s="68"/>
      <c r="U1076" s="68"/>
      <c r="V1076" s="68"/>
      <c r="W1076" s="68"/>
      <c r="X1076" s="68"/>
      <c r="Y1076" s="68"/>
      <c r="Z1076" s="68"/>
      <c r="AA1076" s="68"/>
      <c r="AB1076" s="68"/>
      <c r="AC1076" s="68"/>
      <c r="AD1076" s="68"/>
      <c r="AE1076" s="68"/>
      <c r="AF1076" s="68"/>
      <c r="AG1076" s="68"/>
      <c r="AH1076" s="70"/>
    </row>
    <row r="1077" spans="2:34">
      <c r="B1077" s="68"/>
      <c r="C1077" s="68"/>
      <c r="D1077" s="68"/>
      <c r="E1077" s="68"/>
      <c r="F1077" s="68"/>
      <c r="G1077" s="68"/>
      <c r="H1077" s="68"/>
      <c r="I1077" s="68"/>
      <c r="J1077" s="68"/>
      <c r="K1077" s="68"/>
      <c r="L1077" s="68"/>
      <c r="M1077" s="68"/>
      <c r="N1077" s="68"/>
      <c r="O1077" s="68"/>
      <c r="P1077" s="68"/>
      <c r="Q1077" s="68"/>
      <c r="R1077" s="68"/>
      <c r="S1077" s="68"/>
      <c r="T1077" s="68"/>
      <c r="U1077" s="68"/>
      <c r="V1077" s="68"/>
      <c r="W1077" s="68"/>
      <c r="X1077" s="68"/>
      <c r="Y1077" s="68"/>
      <c r="Z1077" s="68"/>
      <c r="AA1077" s="68"/>
      <c r="AB1077" s="68"/>
      <c r="AC1077" s="68"/>
      <c r="AD1077" s="68"/>
      <c r="AE1077" s="68"/>
      <c r="AF1077" s="68"/>
      <c r="AG1077" s="68"/>
      <c r="AH1077" s="70"/>
    </row>
    <row r="1078" spans="2:34">
      <c r="B1078" s="68"/>
      <c r="C1078" s="68"/>
      <c r="D1078" s="68"/>
      <c r="E1078" s="68"/>
      <c r="F1078" s="68"/>
      <c r="G1078" s="68"/>
      <c r="H1078" s="68"/>
      <c r="I1078" s="68"/>
      <c r="J1078" s="68"/>
      <c r="K1078" s="68"/>
      <c r="L1078" s="68"/>
      <c r="M1078" s="68"/>
      <c r="N1078" s="68"/>
      <c r="O1078" s="68"/>
      <c r="P1078" s="68"/>
      <c r="Q1078" s="68"/>
      <c r="R1078" s="68"/>
      <c r="S1078" s="68"/>
      <c r="T1078" s="68"/>
      <c r="U1078" s="68"/>
      <c r="V1078" s="68"/>
      <c r="W1078" s="68"/>
      <c r="X1078" s="68"/>
      <c r="Y1078" s="68"/>
      <c r="Z1078" s="68"/>
      <c r="AA1078" s="68"/>
      <c r="AB1078" s="68"/>
      <c r="AC1078" s="68"/>
      <c r="AD1078" s="68"/>
      <c r="AE1078" s="68"/>
      <c r="AF1078" s="68"/>
      <c r="AG1078" s="68"/>
      <c r="AH1078" s="70"/>
    </row>
    <row r="1079" spans="2:34">
      <c r="B1079" s="68"/>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70"/>
    </row>
    <row r="1080" spans="2:34">
      <c r="B1080" s="68"/>
      <c r="C1080" s="68"/>
      <c r="D1080" s="68"/>
      <c r="E1080" s="68"/>
      <c r="F1080" s="68"/>
      <c r="G1080" s="68"/>
      <c r="H1080" s="68"/>
      <c r="I1080" s="68"/>
      <c r="J1080" s="68"/>
      <c r="K1080" s="68"/>
      <c r="L1080" s="68"/>
      <c r="M1080" s="68"/>
      <c r="N1080" s="68"/>
      <c r="O1080" s="68"/>
      <c r="P1080" s="68"/>
      <c r="Q1080" s="68"/>
      <c r="R1080" s="68"/>
      <c r="S1080" s="68"/>
      <c r="T1080" s="68"/>
      <c r="U1080" s="68"/>
      <c r="V1080" s="68"/>
      <c r="W1080" s="68"/>
      <c r="X1080" s="68"/>
      <c r="Y1080" s="68"/>
      <c r="Z1080" s="68"/>
      <c r="AA1080" s="68"/>
      <c r="AB1080" s="68"/>
      <c r="AC1080" s="68"/>
      <c r="AD1080" s="68"/>
      <c r="AE1080" s="68"/>
      <c r="AF1080" s="68"/>
      <c r="AG1080" s="68"/>
      <c r="AH1080" s="70"/>
    </row>
    <row r="1081" spans="2:34">
      <c r="B1081" s="68"/>
      <c r="C1081" s="68"/>
      <c r="D1081" s="68"/>
      <c r="E1081" s="68"/>
      <c r="F1081" s="68"/>
      <c r="G1081" s="68"/>
      <c r="H1081" s="68"/>
      <c r="I1081" s="68"/>
      <c r="J1081" s="68"/>
      <c r="K1081" s="68"/>
      <c r="L1081" s="68"/>
      <c r="M1081" s="68"/>
      <c r="N1081" s="68"/>
      <c r="O1081" s="68"/>
      <c r="P1081" s="68"/>
      <c r="Q1081" s="68"/>
      <c r="R1081" s="68"/>
      <c r="S1081" s="68"/>
      <c r="T1081" s="68"/>
      <c r="U1081" s="68"/>
      <c r="V1081" s="68"/>
      <c r="W1081" s="68"/>
      <c r="X1081" s="68"/>
      <c r="Y1081" s="68"/>
      <c r="Z1081" s="68"/>
      <c r="AA1081" s="68"/>
      <c r="AB1081" s="68"/>
      <c r="AC1081" s="68"/>
      <c r="AD1081" s="68"/>
      <c r="AE1081" s="68"/>
      <c r="AF1081" s="68"/>
      <c r="AG1081" s="68"/>
      <c r="AH1081" s="70"/>
    </row>
    <row r="1082" spans="2:34">
      <c r="B1082" s="68"/>
      <c r="C1082" s="68"/>
      <c r="D1082" s="68"/>
      <c r="E1082" s="68"/>
      <c r="F1082" s="68"/>
      <c r="G1082" s="68"/>
      <c r="H1082" s="68"/>
      <c r="I1082" s="68"/>
      <c r="J1082" s="68"/>
      <c r="K1082" s="68"/>
      <c r="L1082" s="68"/>
      <c r="M1082" s="68"/>
      <c r="N1082" s="68"/>
      <c r="O1082" s="68"/>
      <c r="P1082" s="68"/>
      <c r="Q1082" s="68"/>
      <c r="R1082" s="68"/>
      <c r="S1082" s="68"/>
      <c r="T1082" s="68"/>
      <c r="U1082" s="68"/>
      <c r="V1082" s="68"/>
      <c r="W1082" s="68"/>
      <c r="X1082" s="68"/>
      <c r="Y1082" s="68"/>
      <c r="Z1082" s="68"/>
      <c r="AA1082" s="68"/>
      <c r="AB1082" s="68"/>
      <c r="AC1082" s="68"/>
      <c r="AD1082" s="68"/>
      <c r="AE1082" s="68"/>
      <c r="AF1082" s="68"/>
      <c r="AG1082" s="68"/>
      <c r="AH1082" s="70"/>
    </row>
    <row r="1083" spans="2:34">
      <c r="B1083" s="68"/>
      <c r="C1083" s="68"/>
      <c r="D1083" s="68"/>
      <c r="E1083" s="68"/>
      <c r="F1083" s="68"/>
      <c r="G1083" s="68"/>
      <c r="H1083" s="68"/>
      <c r="I1083" s="68"/>
      <c r="J1083" s="68"/>
      <c r="K1083" s="68"/>
      <c r="L1083" s="68"/>
      <c r="M1083" s="68"/>
      <c r="N1083" s="68"/>
      <c r="O1083" s="68"/>
      <c r="P1083" s="68"/>
      <c r="Q1083" s="68"/>
      <c r="R1083" s="68"/>
      <c r="S1083" s="68"/>
      <c r="T1083" s="68"/>
      <c r="U1083" s="68"/>
      <c r="V1083" s="68"/>
      <c r="W1083" s="68"/>
      <c r="X1083" s="68"/>
      <c r="Y1083" s="68"/>
      <c r="Z1083" s="68"/>
      <c r="AA1083" s="68"/>
      <c r="AB1083" s="68"/>
      <c r="AC1083" s="68"/>
      <c r="AD1083" s="68"/>
      <c r="AE1083" s="68"/>
      <c r="AF1083" s="68"/>
      <c r="AG1083" s="68"/>
      <c r="AH1083" s="70"/>
    </row>
    <row r="1084" spans="2:34">
      <c r="B1084" s="68"/>
      <c r="C1084" s="68"/>
      <c r="D1084" s="68"/>
      <c r="E1084" s="68"/>
      <c r="F1084" s="68"/>
      <c r="G1084" s="68"/>
      <c r="H1084" s="68"/>
      <c r="I1084" s="68"/>
      <c r="J1084" s="68"/>
      <c r="K1084" s="68"/>
      <c r="L1084" s="68"/>
      <c r="M1084" s="68"/>
      <c r="N1084" s="68"/>
      <c r="O1084" s="68"/>
      <c r="P1084" s="68"/>
      <c r="Q1084" s="68"/>
      <c r="R1084" s="68"/>
      <c r="S1084" s="68"/>
      <c r="T1084" s="68"/>
      <c r="U1084" s="68"/>
      <c r="V1084" s="68"/>
      <c r="W1084" s="68"/>
      <c r="X1084" s="68"/>
      <c r="Y1084" s="68"/>
      <c r="Z1084" s="68"/>
      <c r="AA1084" s="68"/>
      <c r="AB1084" s="68"/>
      <c r="AC1084" s="68"/>
      <c r="AD1084" s="68"/>
      <c r="AE1084" s="68"/>
      <c r="AF1084" s="68"/>
      <c r="AG1084" s="68"/>
      <c r="AH1084" s="70"/>
    </row>
    <row r="1085" spans="2:34">
      <c r="B1085" s="68"/>
      <c r="C1085" s="68"/>
      <c r="D1085" s="68"/>
      <c r="E1085" s="68"/>
      <c r="F1085" s="68"/>
      <c r="G1085" s="68"/>
      <c r="H1085" s="68"/>
      <c r="I1085" s="68"/>
      <c r="J1085" s="68"/>
      <c r="K1085" s="68"/>
      <c r="L1085" s="68"/>
      <c r="M1085" s="68"/>
      <c r="N1085" s="68"/>
      <c r="O1085" s="68"/>
      <c r="P1085" s="68"/>
      <c r="Q1085" s="68"/>
      <c r="R1085" s="68"/>
      <c r="S1085" s="68"/>
      <c r="T1085" s="68"/>
      <c r="U1085" s="68"/>
      <c r="V1085" s="68"/>
      <c r="W1085" s="68"/>
      <c r="X1085" s="68"/>
      <c r="Y1085" s="68"/>
      <c r="Z1085" s="68"/>
      <c r="AA1085" s="68"/>
      <c r="AB1085" s="68"/>
      <c r="AC1085" s="68"/>
      <c r="AD1085" s="68"/>
      <c r="AE1085" s="68"/>
      <c r="AF1085" s="68"/>
      <c r="AG1085" s="68"/>
      <c r="AH1085" s="70"/>
    </row>
    <row r="1086" spans="2:34">
      <c r="B1086" s="68"/>
      <c r="C1086" s="68"/>
      <c r="D1086" s="68"/>
      <c r="E1086" s="68"/>
      <c r="F1086" s="68"/>
      <c r="G1086" s="68"/>
      <c r="H1086" s="68"/>
      <c r="I1086" s="68"/>
      <c r="J1086" s="68"/>
      <c r="K1086" s="68"/>
      <c r="L1086" s="68"/>
      <c r="M1086" s="68"/>
      <c r="N1086" s="68"/>
      <c r="O1086" s="68"/>
      <c r="P1086" s="68"/>
      <c r="Q1086" s="68"/>
      <c r="R1086" s="68"/>
      <c r="S1086" s="68"/>
      <c r="T1086" s="68"/>
      <c r="U1086" s="68"/>
      <c r="V1086" s="68"/>
      <c r="W1086" s="68"/>
      <c r="X1086" s="68"/>
      <c r="Y1086" s="68"/>
      <c r="Z1086" s="68"/>
      <c r="AA1086" s="68"/>
      <c r="AB1086" s="68"/>
      <c r="AC1086" s="68"/>
      <c r="AD1086" s="68"/>
      <c r="AE1086" s="68"/>
      <c r="AF1086" s="68"/>
      <c r="AG1086" s="68"/>
      <c r="AH1086" s="70"/>
    </row>
    <row r="1087" spans="2:34">
      <c r="B1087" s="68"/>
      <c r="C1087" s="68"/>
      <c r="D1087" s="68"/>
      <c r="E1087" s="68"/>
      <c r="F1087" s="68"/>
      <c r="G1087" s="68"/>
      <c r="H1087" s="68"/>
      <c r="I1087" s="68"/>
      <c r="J1087" s="68"/>
      <c r="K1087" s="68"/>
      <c r="L1087" s="68"/>
      <c r="M1087" s="68"/>
      <c r="N1087" s="68"/>
      <c r="O1087" s="68"/>
      <c r="P1087" s="68"/>
      <c r="Q1087" s="68"/>
      <c r="R1087" s="68"/>
      <c r="S1087" s="68"/>
      <c r="T1087" s="68"/>
      <c r="U1087" s="68"/>
      <c r="V1087" s="68"/>
      <c r="W1087" s="68"/>
      <c r="X1087" s="68"/>
      <c r="Y1087" s="68"/>
      <c r="Z1087" s="68"/>
      <c r="AA1087" s="68"/>
      <c r="AB1087" s="68"/>
      <c r="AC1087" s="68"/>
      <c r="AD1087" s="68"/>
      <c r="AE1087" s="68"/>
      <c r="AF1087" s="68"/>
      <c r="AG1087" s="68"/>
      <c r="AH1087" s="70"/>
    </row>
    <row r="1088" spans="2:34">
      <c r="B1088" s="68"/>
      <c r="C1088" s="68"/>
      <c r="D1088" s="68"/>
      <c r="E1088" s="68"/>
      <c r="F1088" s="68"/>
      <c r="G1088" s="68"/>
      <c r="H1088" s="68"/>
      <c r="I1088" s="68"/>
      <c r="J1088" s="68"/>
      <c r="K1088" s="68"/>
      <c r="L1088" s="68"/>
      <c r="M1088" s="68"/>
      <c r="N1088" s="68"/>
      <c r="O1088" s="68"/>
      <c r="P1088" s="68"/>
      <c r="Q1088" s="68"/>
      <c r="R1088" s="68"/>
      <c r="S1088" s="68"/>
      <c r="T1088" s="68"/>
      <c r="U1088" s="68"/>
      <c r="V1088" s="68"/>
      <c r="W1088" s="68"/>
      <c r="X1088" s="68"/>
      <c r="Y1088" s="68"/>
      <c r="Z1088" s="68"/>
      <c r="AA1088" s="68"/>
      <c r="AB1088" s="68"/>
      <c r="AC1088" s="68"/>
      <c r="AD1088" s="68"/>
      <c r="AE1088" s="68"/>
      <c r="AF1088" s="68"/>
      <c r="AG1088" s="68"/>
      <c r="AH1088" s="70"/>
    </row>
    <row r="1089" spans="2:34">
      <c r="B1089" s="68"/>
      <c r="C1089" s="68"/>
      <c r="D1089" s="68"/>
      <c r="E1089" s="68"/>
      <c r="F1089" s="68"/>
      <c r="G1089" s="68"/>
      <c r="H1089" s="68"/>
      <c r="I1089" s="68"/>
      <c r="J1089" s="68"/>
      <c r="K1089" s="68"/>
      <c r="L1089" s="68"/>
      <c r="M1089" s="68"/>
      <c r="N1089" s="68"/>
      <c r="O1089" s="68"/>
      <c r="P1089" s="68"/>
      <c r="Q1089" s="68"/>
      <c r="R1089" s="68"/>
      <c r="S1089" s="68"/>
      <c r="T1089" s="68"/>
      <c r="U1089" s="68"/>
      <c r="V1089" s="68"/>
      <c r="W1089" s="68"/>
      <c r="X1089" s="68"/>
      <c r="Y1089" s="68"/>
      <c r="Z1089" s="68"/>
      <c r="AA1089" s="68"/>
      <c r="AB1089" s="68"/>
      <c r="AC1089" s="68"/>
      <c r="AD1089" s="68"/>
      <c r="AE1089" s="68"/>
      <c r="AF1089" s="68"/>
      <c r="AG1089" s="68"/>
      <c r="AH1089" s="70"/>
    </row>
    <row r="1090" spans="2:34">
      <c r="B1090" s="68"/>
      <c r="C1090" s="68"/>
      <c r="D1090" s="68"/>
      <c r="E1090" s="68"/>
      <c r="F1090" s="68"/>
      <c r="G1090" s="68"/>
      <c r="H1090" s="68"/>
      <c r="I1090" s="68"/>
      <c r="J1090" s="68"/>
      <c r="K1090" s="68"/>
      <c r="L1090" s="68"/>
      <c r="M1090" s="68"/>
      <c r="N1090" s="68"/>
      <c r="O1090" s="68"/>
      <c r="P1090" s="68"/>
      <c r="Q1090" s="68"/>
      <c r="R1090" s="68"/>
      <c r="S1090" s="68"/>
      <c r="T1090" s="68"/>
      <c r="U1090" s="68"/>
      <c r="V1090" s="68"/>
      <c r="W1090" s="68"/>
      <c r="X1090" s="68"/>
      <c r="Y1090" s="68"/>
      <c r="Z1090" s="68"/>
      <c r="AA1090" s="68"/>
      <c r="AB1090" s="68"/>
      <c r="AC1090" s="68"/>
      <c r="AD1090" s="68"/>
      <c r="AE1090" s="68"/>
      <c r="AF1090" s="68"/>
      <c r="AG1090" s="68"/>
      <c r="AH1090" s="70"/>
    </row>
    <row r="1091" spans="2:34">
      <c r="B1091" s="68"/>
      <c r="C1091" s="68"/>
      <c r="D1091" s="68"/>
      <c r="E1091" s="68"/>
      <c r="F1091" s="68"/>
      <c r="G1091" s="68"/>
      <c r="H1091" s="68"/>
      <c r="I1091" s="68"/>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70"/>
    </row>
    <row r="1092" spans="2:34">
      <c r="B1092" s="68"/>
      <c r="C1092" s="68"/>
      <c r="D1092" s="68"/>
      <c r="E1092" s="68"/>
      <c r="F1092" s="68"/>
      <c r="G1092" s="68"/>
      <c r="H1092" s="68"/>
      <c r="I1092" s="68"/>
      <c r="J1092" s="68"/>
      <c r="K1092" s="68"/>
      <c r="L1092" s="68"/>
      <c r="M1092" s="68"/>
      <c r="N1092" s="68"/>
      <c r="O1092" s="68"/>
      <c r="P1092" s="68"/>
      <c r="Q1092" s="68"/>
      <c r="R1092" s="68"/>
      <c r="S1092" s="68"/>
      <c r="T1092" s="68"/>
      <c r="U1092" s="68"/>
      <c r="V1092" s="68"/>
      <c r="W1092" s="68"/>
      <c r="X1092" s="68"/>
      <c r="Y1092" s="68"/>
      <c r="Z1092" s="68"/>
      <c r="AA1092" s="68"/>
      <c r="AB1092" s="68"/>
      <c r="AC1092" s="68"/>
      <c r="AD1092" s="68"/>
      <c r="AE1092" s="68"/>
      <c r="AF1092" s="68"/>
      <c r="AG1092" s="68"/>
      <c r="AH1092" s="70"/>
    </row>
    <row r="1093" spans="2:34">
      <c r="B1093" s="68"/>
      <c r="C1093" s="68"/>
      <c r="D1093" s="68"/>
      <c r="E1093" s="68"/>
      <c r="F1093" s="68"/>
      <c r="G1093" s="68"/>
      <c r="H1093" s="68"/>
      <c r="I1093" s="68"/>
      <c r="J1093" s="68"/>
      <c r="K1093" s="68"/>
      <c r="L1093" s="68"/>
      <c r="M1093" s="68"/>
      <c r="N1093" s="68"/>
      <c r="O1093" s="68"/>
      <c r="P1093" s="68"/>
      <c r="Q1093" s="68"/>
      <c r="R1093" s="68"/>
      <c r="S1093" s="68"/>
      <c r="T1093" s="68"/>
      <c r="U1093" s="68"/>
      <c r="V1093" s="68"/>
      <c r="W1093" s="68"/>
      <c r="X1093" s="68"/>
      <c r="Y1093" s="68"/>
      <c r="Z1093" s="68"/>
      <c r="AA1093" s="68"/>
      <c r="AB1093" s="68"/>
      <c r="AC1093" s="68"/>
      <c r="AD1093" s="68"/>
      <c r="AE1093" s="68"/>
      <c r="AF1093" s="68"/>
      <c r="AG1093" s="68"/>
      <c r="AH1093" s="70"/>
    </row>
    <row r="1094" spans="2:34">
      <c r="B1094" s="68"/>
      <c r="C1094" s="68"/>
      <c r="D1094" s="68"/>
      <c r="E1094" s="68"/>
      <c r="F1094" s="68"/>
      <c r="G1094" s="68"/>
      <c r="H1094" s="68"/>
      <c r="I1094" s="68"/>
      <c r="J1094" s="68"/>
      <c r="K1094" s="68"/>
      <c r="L1094" s="68"/>
      <c r="M1094" s="68"/>
      <c r="N1094" s="68"/>
      <c r="O1094" s="68"/>
      <c r="P1094" s="68"/>
      <c r="Q1094" s="68"/>
      <c r="R1094" s="68"/>
      <c r="S1094" s="68"/>
      <c r="T1094" s="68"/>
      <c r="U1094" s="68"/>
      <c r="V1094" s="68"/>
      <c r="W1094" s="68"/>
      <c r="X1094" s="68"/>
      <c r="Y1094" s="68"/>
      <c r="Z1094" s="68"/>
      <c r="AA1094" s="68"/>
      <c r="AB1094" s="68"/>
      <c r="AC1094" s="68"/>
      <c r="AD1094" s="68"/>
      <c r="AE1094" s="68"/>
      <c r="AF1094" s="68"/>
      <c r="AG1094" s="68"/>
      <c r="AH1094" s="70"/>
    </row>
    <row r="1095" spans="2:34">
      <c r="B1095" s="68"/>
      <c r="C1095" s="68"/>
      <c r="D1095" s="68"/>
      <c r="E1095" s="68"/>
      <c r="F1095" s="68"/>
      <c r="G1095" s="68"/>
      <c r="H1095" s="68"/>
      <c r="I1095" s="68"/>
      <c r="J1095" s="68"/>
      <c r="K1095" s="68"/>
      <c r="L1095" s="68"/>
      <c r="M1095" s="68"/>
      <c r="N1095" s="68"/>
      <c r="O1095" s="68"/>
      <c r="P1095" s="68"/>
      <c r="Q1095" s="68"/>
      <c r="R1095" s="68"/>
      <c r="S1095" s="68"/>
      <c r="T1095" s="68"/>
      <c r="U1095" s="68"/>
      <c r="V1095" s="68"/>
      <c r="W1095" s="68"/>
      <c r="X1095" s="68"/>
      <c r="Y1095" s="68"/>
      <c r="Z1095" s="68"/>
      <c r="AA1095" s="68"/>
      <c r="AB1095" s="68"/>
      <c r="AC1095" s="68"/>
      <c r="AD1095" s="68"/>
      <c r="AE1095" s="68"/>
      <c r="AF1095" s="68"/>
      <c r="AG1095" s="68"/>
      <c r="AH1095" s="70"/>
    </row>
    <row r="1096" spans="2:34">
      <c r="B1096" s="68"/>
      <c r="C1096" s="68"/>
      <c r="D1096" s="68"/>
      <c r="E1096" s="68"/>
      <c r="F1096" s="68"/>
      <c r="G1096" s="68"/>
      <c r="H1096" s="68"/>
      <c r="I1096" s="68"/>
      <c r="J1096" s="68"/>
      <c r="K1096" s="68"/>
      <c r="L1096" s="68"/>
      <c r="M1096" s="68"/>
      <c r="N1096" s="68"/>
      <c r="O1096" s="68"/>
      <c r="P1096" s="68"/>
      <c r="Q1096" s="68"/>
      <c r="R1096" s="68"/>
      <c r="S1096" s="68"/>
      <c r="T1096" s="68"/>
      <c r="U1096" s="68"/>
      <c r="V1096" s="68"/>
      <c r="W1096" s="68"/>
      <c r="X1096" s="68"/>
      <c r="Y1096" s="68"/>
      <c r="Z1096" s="68"/>
      <c r="AA1096" s="68"/>
      <c r="AB1096" s="68"/>
      <c r="AC1096" s="68"/>
      <c r="AD1096" s="68"/>
      <c r="AE1096" s="68"/>
      <c r="AF1096" s="68"/>
      <c r="AG1096" s="68"/>
      <c r="AH1096" s="70"/>
    </row>
    <row r="1097" spans="2:34">
      <c r="B1097" s="68"/>
      <c r="C1097" s="68"/>
      <c r="D1097" s="68"/>
      <c r="E1097" s="68"/>
      <c r="F1097" s="68"/>
      <c r="G1097" s="68"/>
      <c r="H1097" s="68"/>
      <c r="I1097" s="68"/>
      <c r="J1097" s="68"/>
      <c r="K1097" s="68"/>
      <c r="L1097" s="68"/>
      <c r="M1097" s="68"/>
      <c r="N1097" s="68"/>
      <c r="O1097" s="68"/>
      <c r="P1097" s="68"/>
      <c r="Q1097" s="68"/>
      <c r="R1097" s="68"/>
      <c r="S1097" s="68"/>
      <c r="T1097" s="68"/>
      <c r="U1097" s="68"/>
      <c r="V1097" s="68"/>
      <c r="W1097" s="68"/>
      <c r="X1097" s="68"/>
      <c r="Y1097" s="68"/>
      <c r="Z1097" s="68"/>
      <c r="AA1097" s="68"/>
      <c r="AB1097" s="68"/>
      <c r="AC1097" s="68"/>
      <c r="AD1097" s="68"/>
      <c r="AE1097" s="68"/>
      <c r="AF1097" s="68"/>
      <c r="AG1097" s="68"/>
      <c r="AH1097" s="70"/>
    </row>
    <row r="1098" spans="2:34">
      <c r="B1098" s="68"/>
      <c r="C1098" s="68"/>
      <c r="D1098" s="68"/>
      <c r="E1098" s="68"/>
      <c r="F1098" s="68"/>
      <c r="G1098" s="68"/>
      <c r="H1098" s="68"/>
      <c r="I1098" s="68"/>
      <c r="J1098" s="68"/>
      <c r="K1098" s="68"/>
      <c r="L1098" s="68"/>
      <c r="M1098" s="68"/>
      <c r="N1098" s="68"/>
      <c r="O1098" s="68"/>
      <c r="P1098" s="68"/>
      <c r="Q1098" s="68"/>
      <c r="R1098" s="68"/>
      <c r="S1098" s="68"/>
      <c r="T1098" s="68"/>
      <c r="U1098" s="68"/>
      <c r="V1098" s="68"/>
      <c r="W1098" s="68"/>
      <c r="X1098" s="68"/>
      <c r="Y1098" s="68"/>
      <c r="Z1098" s="68"/>
      <c r="AA1098" s="68"/>
      <c r="AB1098" s="68"/>
      <c r="AC1098" s="68"/>
      <c r="AD1098" s="68"/>
      <c r="AE1098" s="68"/>
      <c r="AF1098" s="68"/>
      <c r="AG1098" s="68"/>
      <c r="AH1098" s="70"/>
    </row>
    <row r="1099" spans="2:34">
      <c r="B1099" s="68"/>
      <c r="C1099" s="68"/>
      <c r="D1099" s="68"/>
      <c r="E1099" s="68"/>
      <c r="F1099" s="68"/>
      <c r="G1099" s="68"/>
      <c r="H1099" s="68"/>
      <c r="I1099" s="68"/>
      <c r="J1099" s="68"/>
      <c r="K1099" s="68"/>
      <c r="L1099" s="68"/>
      <c r="M1099" s="68"/>
      <c r="N1099" s="68"/>
      <c r="O1099" s="68"/>
      <c r="P1099" s="68"/>
      <c r="Q1099" s="68"/>
      <c r="R1099" s="68"/>
      <c r="S1099" s="68"/>
      <c r="T1099" s="68"/>
      <c r="U1099" s="68"/>
      <c r="V1099" s="68"/>
      <c r="W1099" s="68"/>
      <c r="X1099" s="68"/>
      <c r="Y1099" s="68"/>
      <c r="Z1099" s="68"/>
      <c r="AA1099" s="68"/>
      <c r="AB1099" s="68"/>
      <c r="AC1099" s="68"/>
      <c r="AD1099" s="68"/>
      <c r="AE1099" s="68"/>
      <c r="AF1099" s="68"/>
      <c r="AG1099" s="68"/>
      <c r="AH1099" s="70"/>
    </row>
    <row r="1100" spans="2:34">
      <c r="B1100" s="68"/>
      <c r="C1100" s="68"/>
      <c r="D1100" s="68"/>
      <c r="E1100" s="68"/>
      <c r="F1100" s="68"/>
      <c r="G1100" s="68"/>
      <c r="H1100" s="68"/>
      <c r="I1100" s="68"/>
      <c r="J1100" s="68"/>
      <c r="K1100" s="68"/>
      <c r="L1100" s="68"/>
      <c r="M1100" s="68"/>
      <c r="N1100" s="68"/>
      <c r="O1100" s="68"/>
      <c r="P1100" s="68"/>
      <c r="Q1100" s="68"/>
      <c r="R1100" s="68"/>
      <c r="S1100" s="68"/>
      <c r="T1100" s="68"/>
      <c r="U1100" s="68"/>
      <c r="V1100" s="68"/>
      <c r="W1100" s="68"/>
      <c r="X1100" s="68"/>
      <c r="Y1100" s="68"/>
      <c r="Z1100" s="68"/>
      <c r="AA1100" s="68"/>
      <c r="AB1100" s="68"/>
      <c r="AC1100" s="68"/>
      <c r="AD1100" s="68"/>
      <c r="AE1100" s="68"/>
      <c r="AF1100" s="68"/>
      <c r="AG1100" s="68"/>
      <c r="AH1100" s="70"/>
    </row>
    <row r="1101" spans="2:34">
      <c r="B1101" s="68"/>
      <c r="C1101" s="68"/>
      <c r="D1101" s="68"/>
      <c r="E1101" s="68"/>
      <c r="F1101" s="68"/>
      <c r="G1101" s="68"/>
      <c r="H1101" s="68"/>
      <c r="I1101" s="68"/>
      <c r="J1101" s="68"/>
      <c r="K1101" s="68"/>
      <c r="L1101" s="68"/>
      <c r="M1101" s="68"/>
      <c r="N1101" s="68"/>
      <c r="O1101" s="68"/>
      <c r="P1101" s="68"/>
      <c r="Q1101" s="68"/>
      <c r="R1101" s="68"/>
      <c r="S1101" s="68"/>
      <c r="T1101" s="68"/>
      <c r="U1101" s="68"/>
      <c r="V1101" s="68"/>
      <c r="W1101" s="68"/>
      <c r="X1101" s="68"/>
      <c r="Y1101" s="68"/>
      <c r="Z1101" s="68"/>
      <c r="AA1101" s="68"/>
      <c r="AB1101" s="68"/>
      <c r="AC1101" s="68"/>
      <c r="AD1101" s="68"/>
      <c r="AE1101" s="68"/>
      <c r="AF1101" s="68"/>
      <c r="AG1101" s="68"/>
      <c r="AH1101" s="70"/>
    </row>
    <row r="1102" spans="2:34">
      <c r="B1102" s="68"/>
      <c r="C1102" s="68"/>
      <c r="D1102" s="68"/>
      <c r="E1102" s="68"/>
      <c r="F1102" s="68"/>
      <c r="G1102" s="68"/>
      <c r="H1102" s="68"/>
      <c r="I1102" s="68"/>
      <c r="J1102" s="68"/>
      <c r="K1102" s="68"/>
      <c r="L1102" s="68"/>
      <c r="M1102" s="68"/>
      <c r="N1102" s="68"/>
      <c r="O1102" s="68"/>
      <c r="P1102" s="68"/>
      <c r="Q1102" s="68"/>
      <c r="R1102" s="68"/>
      <c r="S1102" s="68"/>
      <c r="T1102" s="68"/>
      <c r="U1102" s="68"/>
      <c r="V1102" s="68"/>
      <c r="W1102" s="68"/>
      <c r="X1102" s="68"/>
      <c r="Y1102" s="68"/>
      <c r="Z1102" s="68"/>
      <c r="AA1102" s="68"/>
      <c r="AB1102" s="68"/>
      <c r="AC1102" s="68"/>
      <c r="AD1102" s="68"/>
      <c r="AE1102" s="68"/>
      <c r="AF1102" s="68"/>
      <c r="AG1102" s="68"/>
      <c r="AH1102" s="70"/>
    </row>
    <row r="1103" spans="2:34">
      <c r="B1103" s="68"/>
      <c r="C1103" s="68"/>
      <c r="D1103" s="68"/>
      <c r="E1103" s="68"/>
      <c r="F1103" s="68"/>
      <c r="G1103" s="68"/>
      <c r="H1103" s="68"/>
      <c r="I1103" s="68"/>
      <c r="J1103" s="68"/>
      <c r="K1103" s="68"/>
      <c r="L1103" s="68"/>
      <c r="M1103" s="68"/>
      <c r="N1103" s="68"/>
      <c r="O1103" s="68"/>
      <c r="P1103" s="68"/>
      <c r="Q1103" s="68"/>
      <c r="R1103" s="68"/>
      <c r="S1103" s="68"/>
      <c r="T1103" s="68"/>
      <c r="U1103" s="68"/>
      <c r="V1103" s="68"/>
      <c r="W1103" s="68"/>
      <c r="X1103" s="68"/>
      <c r="Y1103" s="68"/>
      <c r="Z1103" s="68"/>
      <c r="AA1103" s="68"/>
      <c r="AB1103" s="68"/>
      <c r="AC1103" s="68"/>
      <c r="AD1103" s="68"/>
      <c r="AE1103" s="68"/>
      <c r="AF1103" s="68"/>
      <c r="AG1103" s="68"/>
      <c r="AH1103" s="70"/>
    </row>
    <row r="1104" spans="2:34">
      <c r="B1104" s="68"/>
      <c r="C1104" s="68"/>
      <c r="D1104" s="68"/>
      <c r="E1104" s="68"/>
      <c r="F1104" s="68"/>
      <c r="G1104" s="68"/>
      <c r="H1104" s="68"/>
      <c r="I1104" s="68"/>
      <c r="J1104" s="68"/>
      <c r="K1104" s="68"/>
      <c r="L1104" s="68"/>
      <c r="M1104" s="68"/>
      <c r="N1104" s="68"/>
      <c r="O1104" s="68"/>
      <c r="P1104" s="68"/>
      <c r="Q1104" s="68"/>
      <c r="R1104" s="68"/>
      <c r="S1104" s="68"/>
      <c r="T1104" s="68"/>
      <c r="U1104" s="68"/>
      <c r="V1104" s="68"/>
      <c r="W1104" s="68"/>
      <c r="X1104" s="68"/>
      <c r="Y1104" s="68"/>
      <c r="Z1104" s="68"/>
      <c r="AA1104" s="68"/>
      <c r="AB1104" s="68"/>
      <c r="AC1104" s="68"/>
      <c r="AD1104" s="68"/>
      <c r="AE1104" s="68"/>
      <c r="AF1104" s="68"/>
      <c r="AG1104" s="68"/>
      <c r="AH1104" s="70"/>
    </row>
    <row r="1105" spans="2:34">
      <c r="B1105" s="68"/>
      <c r="C1105" s="68"/>
      <c r="D1105" s="68"/>
      <c r="E1105" s="68"/>
      <c r="F1105" s="68"/>
      <c r="G1105" s="68"/>
      <c r="H1105" s="68"/>
      <c r="I1105" s="68"/>
      <c r="J1105" s="68"/>
      <c r="K1105" s="68"/>
      <c r="L1105" s="68"/>
      <c r="M1105" s="68"/>
      <c r="N1105" s="68"/>
      <c r="O1105" s="68"/>
      <c r="P1105" s="68"/>
      <c r="Q1105" s="68"/>
      <c r="R1105" s="68"/>
      <c r="S1105" s="68"/>
      <c r="T1105" s="68"/>
      <c r="U1105" s="68"/>
      <c r="V1105" s="68"/>
      <c r="W1105" s="68"/>
      <c r="X1105" s="68"/>
      <c r="Y1105" s="68"/>
      <c r="Z1105" s="68"/>
      <c r="AA1105" s="68"/>
      <c r="AB1105" s="68"/>
      <c r="AC1105" s="68"/>
      <c r="AD1105" s="68"/>
      <c r="AE1105" s="68"/>
      <c r="AF1105" s="68"/>
      <c r="AG1105" s="68"/>
      <c r="AH1105" s="70"/>
    </row>
    <row r="1106" spans="2:34">
      <c r="B1106" s="68"/>
      <c r="C1106" s="68"/>
      <c r="D1106" s="68"/>
      <c r="E1106" s="68"/>
      <c r="F1106" s="68"/>
      <c r="G1106" s="68"/>
      <c r="H1106" s="68"/>
      <c r="I1106" s="68"/>
      <c r="J1106" s="68"/>
      <c r="K1106" s="68"/>
      <c r="L1106" s="68"/>
      <c r="M1106" s="68"/>
      <c r="N1106" s="68"/>
      <c r="O1106" s="68"/>
      <c r="P1106" s="68"/>
      <c r="Q1106" s="68"/>
      <c r="R1106" s="68"/>
      <c r="S1106" s="68"/>
      <c r="T1106" s="68"/>
      <c r="U1106" s="68"/>
      <c r="V1106" s="68"/>
      <c r="W1106" s="68"/>
      <c r="X1106" s="68"/>
      <c r="Y1106" s="68"/>
      <c r="Z1106" s="68"/>
      <c r="AA1106" s="68"/>
      <c r="AB1106" s="68"/>
      <c r="AC1106" s="68"/>
      <c r="AD1106" s="68"/>
      <c r="AE1106" s="68"/>
      <c r="AF1106" s="68"/>
      <c r="AG1106" s="68"/>
      <c r="AH1106" s="70"/>
    </row>
    <row r="1107" spans="2:34">
      <c r="B1107" s="68"/>
      <c r="C1107" s="68"/>
      <c r="D1107" s="68"/>
      <c r="E1107" s="68"/>
      <c r="F1107" s="68"/>
      <c r="G1107" s="68"/>
      <c r="H1107" s="68"/>
      <c r="I1107" s="68"/>
      <c r="J1107" s="68"/>
      <c r="K1107" s="68"/>
      <c r="L1107" s="68"/>
      <c r="M1107" s="68"/>
      <c r="N1107" s="68"/>
      <c r="O1107" s="68"/>
      <c r="P1107" s="68"/>
      <c r="Q1107" s="68"/>
      <c r="R1107" s="68"/>
      <c r="S1107" s="68"/>
      <c r="T1107" s="68"/>
      <c r="U1107" s="68"/>
      <c r="V1107" s="68"/>
      <c r="W1107" s="68"/>
      <c r="X1107" s="68"/>
      <c r="Y1107" s="68"/>
      <c r="Z1107" s="68"/>
      <c r="AA1107" s="68"/>
      <c r="AB1107" s="68"/>
      <c r="AC1107" s="68"/>
      <c r="AD1107" s="68"/>
      <c r="AE1107" s="68"/>
      <c r="AF1107" s="68"/>
      <c r="AG1107" s="68"/>
      <c r="AH1107" s="70"/>
    </row>
    <row r="1108" spans="2:34">
      <c r="B1108" s="68"/>
      <c r="C1108" s="68"/>
      <c r="D1108" s="68"/>
      <c r="E1108" s="68"/>
      <c r="F1108" s="68"/>
      <c r="G1108" s="68"/>
      <c r="H1108" s="68"/>
      <c r="I1108" s="68"/>
      <c r="J1108" s="68"/>
      <c r="K1108" s="68"/>
      <c r="L1108" s="68"/>
      <c r="M1108" s="68"/>
      <c r="N1108" s="68"/>
      <c r="O1108" s="68"/>
      <c r="P1108" s="68"/>
      <c r="Q1108" s="68"/>
      <c r="R1108" s="68"/>
      <c r="S1108" s="68"/>
      <c r="T1108" s="68"/>
      <c r="U1108" s="68"/>
      <c r="V1108" s="68"/>
      <c r="W1108" s="68"/>
      <c r="X1108" s="68"/>
      <c r="Y1108" s="68"/>
      <c r="Z1108" s="68"/>
      <c r="AA1108" s="68"/>
      <c r="AB1108" s="68"/>
      <c r="AC1108" s="68"/>
      <c r="AD1108" s="68"/>
      <c r="AE1108" s="68"/>
      <c r="AF1108" s="68"/>
      <c r="AG1108" s="68"/>
      <c r="AH1108" s="70"/>
    </row>
    <row r="1109" spans="2:34">
      <c r="B1109" s="68"/>
      <c r="C1109" s="68"/>
      <c r="D1109" s="68"/>
      <c r="E1109" s="68"/>
      <c r="F1109" s="68"/>
      <c r="G1109" s="68"/>
      <c r="H1109" s="68"/>
      <c r="I1109" s="68"/>
      <c r="J1109" s="68"/>
      <c r="K1109" s="68"/>
      <c r="L1109" s="68"/>
      <c r="M1109" s="68"/>
      <c r="N1109" s="68"/>
      <c r="O1109" s="68"/>
      <c r="P1109" s="68"/>
      <c r="Q1109" s="68"/>
      <c r="R1109" s="68"/>
      <c r="S1109" s="68"/>
      <c r="T1109" s="68"/>
      <c r="U1109" s="68"/>
      <c r="V1109" s="68"/>
      <c r="W1109" s="68"/>
      <c r="X1109" s="68"/>
      <c r="Y1109" s="68"/>
      <c r="Z1109" s="68"/>
      <c r="AA1109" s="68"/>
      <c r="AB1109" s="68"/>
      <c r="AC1109" s="68"/>
      <c r="AD1109" s="68"/>
      <c r="AE1109" s="68"/>
      <c r="AF1109" s="68"/>
      <c r="AG1109" s="68"/>
      <c r="AH1109" s="70"/>
    </row>
    <row r="1110" spans="2:34">
      <c r="B1110" s="68"/>
      <c r="C1110" s="68"/>
      <c r="D1110" s="68"/>
      <c r="E1110" s="68"/>
      <c r="F1110" s="68"/>
      <c r="G1110" s="68"/>
      <c r="H1110" s="68"/>
      <c r="I1110" s="68"/>
      <c r="J1110" s="68"/>
      <c r="K1110" s="68"/>
      <c r="L1110" s="68"/>
      <c r="M1110" s="68"/>
      <c r="N1110" s="68"/>
      <c r="O1110" s="68"/>
      <c r="P1110" s="68"/>
      <c r="Q1110" s="68"/>
      <c r="R1110" s="68"/>
      <c r="S1110" s="68"/>
      <c r="T1110" s="68"/>
      <c r="U1110" s="68"/>
      <c r="V1110" s="68"/>
      <c r="W1110" s="68"/>
      <c r="X1110" s="68"/>
      <c r="Y1110" s="68"/>
      <c r="Z1110" s="68"/>
      <c r="AA1110" s="68"/>
      <c r="AB1110" s="68"/>
      <c r="AC1110" s="68"/>
      <c r="AD1110" s="68"/>
      <c r="AE1110" s="68"/>
      <c r="AF1110" s="68"/>
      <c r="AG1110" s="68"/>
      <c r="AH1110" s="70"/>
    </row>
    <row r="1111" spans="2:34">
      <c r="B1111" s="68"/>
      <c r="C1111" s="68"/>
      <c r="D1111" s="68"/>
      <c r="E1111" s="68"/>
      <c r="F1111" s="68"/>
      <c r="G1111" s="68"/>
      <c r="H1111" s="68"/>
      <c r="I1111" s="68"/>
      <c r="J1111" s="68"/>
      <c r="K1111" s="68"/>
      <c r="L1111" s="68"/>
      <c r="M1111" s="68"/>
      <c r="N1111" s="68"/>
      <c r="O1111" s="68"/>
      <c r="P1111" s="68"/>
      <c r="Q1111" s="68"/>
      <c r="R1111" s="68"/>
      <c r="S1111" s="68"/>
      <c r="T1111" s="68"/>
      <c r="U1111" s="68"/>
      <c r="V1111" s="68"/>
      <c r="W1111" s="68"/>
      <c r="X1111" s="68"/>
      <c r="Y1111" s="68"/>
      <c r="Z1111" s="68"/>
      <c r="AA1111" s="68"/>
      <c r="AB1111" s="68"/>
      <c r="AC1111" s="68"/>
      <c r="AD1111" s="68"/>
      <c r="AE1111" s="68"/>
      <c r="AF1111" s="68"/>
      <c r="AG1111" s="68"/>
      <c r="AH1111" s="70"/>
    </row>
    <row r="1112" spans="2:34">
      <c r="B1112" s="68"/>
      <c r="C1112" s="68"/>
      <c r="D1112" s="68"/>
      <c r="E1112" s="68"/>
      <c r="F1112" s="68"/>
      <c r="G1112" s="68"/>
      <c r="H1112" s="68"/>
      <c r="I1112" s="68"/>
      <c r="J1112" s="68"/>
      <c r="K1112" s="68"/>
      <c r="L1112" s="68"/>
      <c r="M1112" s="68"/>
      <c r="N1112" s="68"/>
      <c r="O1112" s="68"/>
      <c r="P1112" s="68"/>
      <c r="Q1112" s="68"/>
      <c r="R1112" s="68"/>
      <c r="S1112" s="68"/>
      <c r="T1112" s="68"/>
      <c r="U1112" s="68"/>
      <c r="V1112" s="68"/>
      <c r="W1112" s="68"/>
      <c r="X1112" s="68"/>
      <c r="Y1112" s="68"/>
      <c r="Z1112" s="68"/>
      <c r="AA1112" s="68"/>
      <c r="AB1112" s="68"/>
      <c r="AC1112" s="68"/>
      <c r="AD1112" s="68"/>
      <c r="AE1112" s="68"/>
      <c r="AF1112" s="68"/>
      <c r="AG1112" s="68"/>
      <c r="AH1112" s="70"/>
    </row>
    <row r="1113" spans="2:34">
      <c r="B1113" s="68"/>
      <c r="C1113" s="68"/>
      <c r="D1113" s="68"/>
      <c r="E1113" s="68"/>
      <c r="F1113" s="68"/>
      <c r="G1113" s="68"/>
      <c r="H1113" s="68"/>
      <c r="I1113" s="68"/>
      <c r="J1113" s="68"/>
      <c r="K1113" s="68"/>
      <c r="L1113" s="68"/>
      <c r="M1113" s="68"/>
      <c r="N1113" s="68"/>
      <c r="O1113" s="68"/>
      <c r="P1113" s="68"/>
      <c r="Q1113" s="68"/>
      <c r="R1113" s="68"/>
      <c r="S1113" s="68"/>
      <c r="T1113" s="68"/>
      <c r="U1113" s="68"/>
      <c r="V1113" s="68"/>
      <c r="W1113" s="68"/>
      <c r="X1113" s="68"/>
      <c r="Y1113" s="68"/>
      <c r="Z1113" s="68"/>
      <c r="AA1113" s="68"/>
      <c r="AB1113" s="68"/>
      <c r="AC1113" s="68"/>
      <c r="AD1113" s="68"/>
      <c r="AE1113" s="68"/>
      <c r="AF1113" s="68"/>
      <c r="AG1113" s="68"/>
      <c r="AH1113" s="70"/>
    </row>
    <row r="1114" spans="2:34">
      <c r="B1114" s="68"/>
      <c r="C1114" s="68"/>
      <c r="D1114" s="68"/>
      <c r="E1114" s="68"/>
      <c r="F1114" s="68"/>
      <c r="G1114" s="68"/>
      <c r="H1114" s="68"/>
      <c r="I1114" s="68"/>
      <c r="J1114" s="68"/>
      <c r="K1114" s="68"/>
      <c r="L1114" s="68"/>
      <c r="M1114" s="68"/>
      <c r="N1114" s="68"/>
      <c r="O1114" s="68"/>
      <c r="P1114" s="68"/>
      <c r="Q1114" s="68"/>
      <c r="R1114" s="68"/>
      <c r="S1114" s="68"/>
      <c r="T1114" s="68"/>
      <c r="U1114" s="68"/>
      <c r="V1114" s="68"/>
      <c r="W1114" s="68"/>
      <c r="X1114" s="68"/>
      <c r="Y1114" s="68"/>
      <c r="Z1114" s="68"/>
      <c r="AA1114" s="68"/>
      <c r="AB1114" s="68"/>
      <c r="AC1114" s="68"/>
      <c r="AD1114" s="68"/>
      <c r="AE1114" s="68"/>
      <c r="AF1114" s="68"/>
      <c r="AG1114" s="68"/>
      <c r="AH1114" s="70"/>
    </row>
    <row r="1115" spans="2:34">
      <c r="B1115" s="68"/>
      <c r="C1115" s="68"/>
      <c r="D1115" s="68"/>
      <c r="E1115" s="68"/>
      <c r="F1115" s="68"/>
      <c r="G1115" s="68"/>
      <c r="H1115" s="68"/>
      <c r="I1115" s="68"/>
      <c r="J1115" s="68"/>
      <c r="K1115" s="68"/>
      <c r="L1115" s="68"/>
      <c r="M1115" s="68"/>
      <c r="N1115" s="68"/>
      <c r="O1115" s="68"/>
      <c r="P1115" s="68"/>
      <c r="Q1115" s="68"/>
      <c r="R1115" s="68"/>
      <c r="S1115" s="68"/>
      <c r="T1115" s="68"/>
      <c r="U1115" s="68"/>
      <c r="V1115" s="68"/>
      <c r="W1115" s="68"/>
      <c r="X1115" s="68"/>
      <c r="Y1115" s="68"/>
      <c r="Z1115" s="68"/>
      <c r="AA1115" s="68"/>
      <c r="AB1115" s="68"/>
      <c r="AC1115" s="68"/>
      <c r="AD1115" s="68"/>
      <c r="AE1115" s="68"/>
      <c r="AF1115" s="68"/>
      <c r="AG1115" s="68"/>
      <c r="AH1115" s="70"/>
    </row>
    <row r="1116" spans="2:34">
      <c r="B1116" s="68"/>
      <c r="C1116" s="68"/>
      <c r="D1116" s="68"/>
      <c r="E1116" s="68"/>
      <c r="F1116" s="68"/>
      <c r="G1116" s="68"/>
      <c r="H1116" s="68"/>
      <c r="I1116" s="68"/>
      <c r="J1116" s="68"/>
      <c r="K1116" s="68"/>
      <c r="L1116" s="68"/>
      <c r="M1116" s="68"/>
      <c r="N1116" s="68"/>
      <c r="O1116" s="68"/>
      <c r="P1116" s="68"/>
      <c r="Q1116" s="68"/>
      <c r="R1116" s="68"/>
      <c r="S1116" s="68"/>
      <c r="T1116" s="68"/>
      <c r="U1116" s="68"/>
      <c r="V1116" s="68"/>
      <c r="W1116" s="68"/>
      <c r="X1116" s="68"/>
      <c r="Y1116" s="68"/>
      <c r="Z1116" s="68"/>
      <c r="AA1116" s="68"/>
      <c r="AB1116" s="68"/>
      <c r="AC1116" s="68"/>
      <c r="AD1116" s="68"/>
      <c r="AE1116" s="68"/>
      <c r="AF1116" s="68"/>
      <c r="AG1116" s="68"/>
      <c r="AH1116" s="70"/>
    </row>
    <row r="1117" spans="2:34">
      <c r="B1117" s="68"/>
      <c r="C1117" s="68"/>
      <c r="D1117" s="68"/>
      <c r="E1117" s="68"/>
      <c r="F1117" s="68"/>
      <c r="G1117" s="68"/>
      <c r="H1117" s="68"/>
      <c r="I1117" s="68"/>
      <c r="J1117" s="68"/>
      <c r="K1117" s="68"/>
      <c r="L1117" s="68"/>
      <c r="M1117" s="68"/>
      <c r="N1117" s="68"/>
      <c r="O1117" s="68"/>
      <c r="P1117" s="68"/>
      <c r="Q1117" s="68"/>
      <c r="R1117" s="68"/>
      <c r="S1117" s="68"/>
      <c r="T1117" s="68"/>
      <c r="U1117" s="68"/>
      <c r="V1117" s="68"/>
      <c r="W1117" s="68"/>
      <c r="X1117" s="68"/>
      <c r="Y1117" s="68"/>
      <c r="Z1117" s="68"/>
      <c r="AA1117" s="68"/>
      <c r="AB1117" s="68"/>
      <c r="AC1117" s="68"/>
      <c r="AD1117" s="68"/>
      <c r="AE1117" s="68"/>
      <c r="AF1117" s="68"/>
      <c r="AG1117" s="68"/>
      <c r="AH1117" s="70"/>
    </row>
    <row r="1118" spans="2:34">
      <c r="B1118" s="68"/>
      <c r="C1118" s="68"/>
      <c r="D1118" s="68"/>
      <c r="E1118" s="68"/>
      <c r="F1118" s="68"/>
      <c r="G1118" s="68"/>
      <c r="H1118" s="68"/>
      <c r="I1118" s="68"/>
      <c r="J1118" s="68"/>
      <c r="K1118" s="68"/>
      <c r="L1118" s="68"/>
      <c r="M1118" s="68"/>
      <c r="N1118" s="68"/>
      <c r="O1118" s="68"/>
      <c r="P1118" s="68"/>
      <c r="Q1118" s="68"/>
      <c r="R1118" s="68"/>
      <c r="S1118" s="68"/>
      <c r="T1118" s="68"/>
      <c r="U1118" s="68"/>
      <c r="V1118" s="68"/>
      <c r="W1118" s="68"/>
      <c r="X1118" s="68"/>
      <c r="Y1118" s="68"/>
      <c r="Z1118" s="68"/>
      <c r="AA1118" s="68"/>
      <c r="AB1118" s="68"/>
      <c r="AC1118" s="68"/>
      <c r="AD1118" s="68"/>
      <c r="AE1118" s="68"/>
      <c r="AF1118" s="68"/>
      <c r="AG1118" s="68"/>
      <c r="AH1118" s="70"/>
    </row>
    <row r="1119" spans="2:34">
      <c r="B1119" s="68"/>
      <c r="C1119" s="68"/>
      <c r="D1119" s="68"/>
      <c r="E1119" s="68"/>
      <c r="F1119" s="68"/>
      <c r="G1119" s="68"/>
      <c r="H1119" s="68"/>
      <c r="I1119" s="68"/>
      <c r="J1119" s="68"/>
      <c r="K1119" s="68"/>
      <c r="L1119" s="68"/>
      <c r="M1119" s="68"/>
      <c r="N1119" s="68"/>
      <c r="O1119" s="68"/>
      <c r="P1119" s="68"/>
      <c r="Q1119" s="68"/>
      <c r="R1119" s="68"/>
      <c r="S1119" s="68"/>
      <c r="T1119" s="68"/>
      <c r="U1119" s="68"/>
      <c r="V1119" s="68"/>
      <c r="W1119" s="68"/>
      <c r="X1119" s="68"/>
      <c r="Y1119" s="68"/>
      <c r="Z1119" s="68"/>
      <c r="AA1119" s="68"/>
      <c r="AB1119" s="68"/>
      <c r="AC1119" s="68"/>
      <c r="AD1119" s="68"/>
      <c r="AE1119" s="68"/>
      <c r="AF1119" s="68"/>
      <c r="AG1119" s="68"/>
      <c r="AH1119" s="70"/>
    </row>
    <row r="1120" spans="2:34">
      <c r="B1120" s="68"/>
      <c r="C1120" s="68"/>
      <c r="D1120" s="68"/>
      <c r="E1120" s="68"/>
      <c r="F1120" s="68"/>
      <c r="G1120" s="68"/>
      <c r="H1120" s="68"/>
      <c r="I1120" s="68"/>
      <c r="J1120" s="68"/>
      <c r="K1120" s="68"/>
      <c r="L1120" s="68"/>
      <c r="M1120" s="68"/>
      <c r="N1120" s="68"/>
      <c r="O1120" s="68"/>
      <c r="P1120" s="68"/>
      <c r="Q1120" s="68"/>
      <c r="R1120" s="68"/>
      <c r="S1120" s="68"/>
      <c r="T1120" s="68"/>
      <c r="U1120" s="68"/>
      <c r="V1120" s="68"/>
      <c r="W1120" s="68"/>
      <c r="X1120" s="68"/>
      <c r="Y1120" s="68"/>
      <c r="Z1120" s="68"/>
      <c r="AA1120" s="68"/>
      <c r="AB1120" s="68"/>
      <c r="AC1120" s="68"/>
      <c r="AD1120" s="68"/>
      <c r="AE1120" s="68"/>
      <c r="AF1120" s="68"/>
      <c r="AG1120" s="68"/>
      <c r="AH1120" s="70"/>
    </row>
    <row r="1121" spans="2:34">
      <c r="B1121" s="68"/>
      <c r="C1121" s="68"/>
      <c r="D1121" s="68"/>
      <c r="E1121" s="68"/>
      <c r="F1121" s="68"/>
      <c r="G1121" s="68"/>
      <c r="H1121" s="68"/>
      <c r="I1121" s="68"/>
      <c r="J1121" s="68"/>
      <c r="K1121" s="68"/>
      <c r="L1121" s="68"/>
      <c r="M1121" s="68"/>
      <c r="N1121" s="68"/>
      <c r="O1121" s="68"/>
      <c r="P1121" s="68"/>
      <c r="Q1121" s="68"/>
      <c r="R1121" s="68"/>
      <c r="S1121" s="68"/>
      <c r="T1121" s="68"/>
      <c r="U1121" s="68"/>
      <c r="V1121" s="68"/>
      <c r="W1121" s="68"/>
      <c r="X1121" s="68"/>
      <c r="Y1121" s="68"/>
      <c r="Z1121" s="68"/>
      <c r="AA1121" s="68"/>
      <c r="AB1121" s="68"/>
      <c r="AC1121" s="68"/>
      <c r="AD1121" s="68"/>
      <c r="AE1121" s="68"/>
      <c r="AF1121" s="68"/>
      <c r="AG1121" s="68"/>
      <c r="AH1121" s="70"/>
    </row>
    <row r="1122" spans="2:34">
      <c r="B1122" s="68"/>
      <c r="C1122" s="68"/>
      <c r="D1122" s="68"/>
      <c r="E1122" s="68"/>
      <c r="F1122" s="68"/>
      <c r="G1122" s="68"/>
      <c r="H1122" s="68"/>
      <c r="I1122" s="68"/>
      <c r="J1122" s="68"/>
      <c r="K1122" s="68"/>
      <c r="L1122" s="68"/>
      <c r="M1122" s="68"/>
      <c r="N1122" s="68"/>
      <c r="O1122" s="68"/>
      <c r="P1122" s="68"/>
      <c r="Q1122" s="68"/>
      <c r="R1122" s="68"/>
      <c r="S1122" s="68"/>
      <c r="T1122" s="68"/>
      <c r="U1122" s="68"/>
      <c r="V1122" s="68"/>
      <c r="W1122" s="68"/>
      <c r="X1122" s="68"/>
      <c r="Y1122" s="68"/>
      <c r="Z1122" s="68"/>
      <c r="AA1122" s="68"/>
      <c r="AB1122" s="68"/>
      <c r="AC1122" s="68"/>
      <c r="AD1122" s="68"/>
      <c r="AE1122" s="68"/>
      <c r="AF1122" s="68"/>
      <c r="AG1122" s="68"/>
      <c r="AH1122" s="70"/>
    </row>
    <row r="1123" spans="2:34">
      <c r="B1123" s="68"/>
      <c r="C1123" s="68"/>
      <c r="D1123" s="68"/>
      <c r="E1123" s="68"/>
      <c r="F1123" s="68"/>
      <c r="G1123" s="68"/>
      <c r="H1123" s="68"/>
      <c r="I1123" s="68"/>
      <c r="J1123" s="68"/>
      <c r="K1123" s="68"/>
      <c r="L1123" s="68"/>
      <c r="M1123" s="68"/>
      <c r="N1123" s="68"/>
      <c r="O1123" s="68"/>
      <c r="P1123" s="68"/>
      <c r="Q1123" s="68"/>
      <c r="R1123" s="68"/>
      <c r="S1123" s="68"/>
      <c r="T1123" s="68"/>
      <c r="U1123" s="68"/>
      <c r="V1123" s="68"/>
      <c r="W1123" s="68"/>
      <c r="X1123" s="68"/>
      <c r="Y1123" s="68"/>
      <c r="Z1123" s="68"/>
      <c r="AA1123" s="68"/>
      <c r="AB1123" s="68"/>
      <c r="AC1123" s="68"/>
      <c r="AD1123" s="68"/>
      <c r="AE1123" s="68"/>
      <c r="AF1123" s="68"/>
      <c r="AG1123" s="68"/>
      <c r="AH1123" s="70"/>
    </row>
    <row r="1124" spans="2:34">
      <c r="B1124" s="68"/>
      <c r="C1124" s="68"/>
      <c r="D1124" s="68"/>
      <c r="E1124" s="68"/>
      <c r="F1124" s="68"/>
      <c r="G1124" s="68"/>
      <c r="H1124" s="68"/>
      <c r="I1124" s="68"/>
      <c r="J1124" s="68"/>
      <c r="K1124" s="68"/>
      <c r="L1124" s="68"/>
      <c r="M1124" s="68"/>
      <c r="N1124" s="68"/>
      <c r="O1124" s="68"/>
      <c r="P1124" s="68"/>
      <c r="Q1124" s="68"/>
      <c r="R1124" s="68"/>
      <c r="S1124" s="68"/>
      <c r="T1124" s="68"/>
      <c r="U1124" s="68"/>
      <c r="V1124" s="68"/>
      <c r="W1124" s="68"/>
      <c r="X1124" s="68"/>
      <c r="Y1124" s="68"/>
      <c r="Z1124" s="68"/>
      <c r="AA1124" s="68"/>
      <c r="AB1124" s="68"/>
      <c r="AC1124" s="68"/>
      <c r="AD1124" s="68"/>
      <c r="AE1124" s="68"/>
      <c r="AF1124" s="68"/>
      <c r="AG1124" s="68"/>
      <c r="AH1124" s="70"/>
    </row>
    <row r="1125" spans="2:34">
      <c r="B1125" s="68"/>
      <c r="C1125" s="68"/>
      <c r="D1125" s="68"/>
      <c r="E1125" s="68"/>
      <c r="F1125" s="68"/>
      <c r="G1125" s="68"/>
      <c r="H1125" s="68"/>
      <c r="I1125" s="68"/>
      <c r="J1125" s="68"/>
      <c r="K1125" s="68"/>
      <c r="L1125" s="68"/>
      <c r="M1125" s="68"/>
      <c r="N1125" s="68"/>
      <c r="O1125" s="68"/>
      <c r="P1125" s="68"/>
      <c r="Q1125" s="68"/>
      <c r="R1125" s="68"/>
      <c r="S1125" s="68"/>
      <c r="T1125" s="68"/>
      <c r="U1125" s="68"/>
      <c r="V1125" s="68"/>
      <c r="W1125" s="68"/>
      <c r="X1125" s="68"/>
      <c r="Y1125" s="68"/>
      <c r="Z1125" s="68"/>
      <c r="AA1125" s="68"/>
      <c r="AB1125" s="68"/>
      <c r="AC1125" s="68"/>
      <c r="AD1125" s="68"/>
      <c r="AE1125" s="68"/>
      <c r="AF1125" s="68"/>
      <c r="AG1125" s="68"/>
      <c r="AH1125" s="70"/>
    </row>
    <row r="1126" spans="2:34">
      <c r="B1126" s="68"/>
      <c r="C1126" s="68"/>
      <c r="D1126" s="68"/>
      <c r="E1126" s="68"/>
      <c r="F1126" s="68"/>
      <c r="G1126" s="68"/>
      <c r="H1126" s="68"/>
      <c r="I1126" s="68"/>
      <c r="J1126" s="68"/>
      <c r="K1126" s="68"/>
      <c r="L1126" s="68"/>
      <c r="M1126" s="68"/>
      <c r="N1126" s="68"/>
      <c r="O1126" s="68"/>
      <c r="P1126" s="68"/>
      <c r="Q1126" s="68"/>
      <c r="R1126" s="68"/>
      <c r="S1126" s="68"/>
      <c r="T1126" s="68"/>
      <c r="U1126" s="68"/>
      <c r="V1126" s="68"/>
      <c r="W1126" s="68"/>
      <c r="X1126" s="68"/>
      <c r="Y1126" s="68"/>
      <c r="Z1126" s="68"/>
      <c r="AA1126" s="68"/>
      <c r="AB1126" s="68"/>
      <c r="AC1126" s="68"/>
      <c r="AD1126" s="68"/>
      <c r="AE1126" s="68"/>
      <c r="AF1126" s="68"/>
      <c r="AG1126" s="68"/>
      <c r="AH1126" s="70"/>
    </row>
    <row r="1127" spans="2:34">
      <c r="B1127" s="68"/>
      <c r="C1127" s="68"/>
      <c r="D1127" s="68"/>
      <c r="E1127" s="68"/>
      <c r="F1127" s="68"/>
      <c r="G1127" s="68"/>
      <c r="H1127" s="68"/>
      <c r="I1127" s="68"/>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70"/>
    </row>
    <row r="1128" spans="2:34">
      <c r="B1128" s="68"/>
      <c r="C1128" s="68"/>
      <c r="D1128" s="68"/>
      <c r="E1128" s="68"/>
      <c r="F1128" s="68"/>
      <c r="G1128" s="68"/>
      <c r="H1128" s="68"/>
      <c r="I1128" s="68"/>
      <c r="J1128" s="68"/>
      <c r="K1128" s="68"/>
      <c r="L1128" s="68"/>
      <c r="M1128" s="68"/>
      <c r="N1128" s="68"/>
      <c r="O1128" s="68"/>
      <c r="P1128" s="68"/>
      <c r="Q1128" s="68"/>
      <c r="R1128" s="68"/>
      <c r="S1128" s="68"/>
      <c r="T1128" s="68"/>
      <c r="U1128" s="68"/>
      <c r="V1128" s="68"/>
      <c r="W1128" s="68"/>
      <c r="X1128" s="68"/>
      <c r="Y1128" s="68"/>
      <c r="Z1128" s="68"/>
      <c r="AA1128" s="68"/>
      <c r="AB1128" s="68"/>
      <c r="AC1128" s="68"/>
      <c r="AD1128" s="68"/>
      <c r="AE1128" s="68"/>
      <c r="AF1128" s="68"/>
      <c r="AG1128" s="68"/>
      <c r="AH1128" s="70"/>
    </row>
    <row r="1129" spans="2:34">
      <c r="B1129" s="68"/>
      <c r="C1129" s="68"/>
      <c r="D1129" s="68"/>
      <c r="E1129" s="68"/>
      <c r="F1129" s="68"/>
      <c r="G1129" s="68"/>
      <c r="H1129" s="68"/>
      <c r="I1129" s="68"/>
      <c r="J1129" s="68"/>
      <c r="K1129" s="68"/>
      <c r="L1129" s="68"/>
      <c r="M1129" s="68"/>
      <c r="N1129" s="68"/>
      <c r="O1129" s="68"/>
      <c r="P1129" s="68"/>
      <c r="Q1129" s="68"/>
      <c r="R1129" s="68"/>
      <c r="S1129" s="68"/>
      <c r="T1129" s="68"/>
      <c r="U1129" s="68"/>
      <c r="V1129" s="68"/>
      <c r="W1129" s="68"/>
      <c r="X1129" s="68"/>
      <c r="Y1129" s="68"/>
      <c r="Z1129" s="68"/>
      <c r="AA1129" s="68"/>
      <c r="AB1129" s="68"/>
      <c r="AC1129" s="68"/>
      <c r="AD1129" s="68"/>
      <c r="AE1129" s="68"/>
      <c r="AF1129" s="68"/>
      <c r="AG1129" s="68"/>
      <c r="AH1129" s="70"/>
    </row>
    <row r="1130" spans="2:34">
      <c r="B1130" s="68"/>
      <c r="C1130" s="68"/>
      <c r="D1130" s="68"/>
      <c r="E1130" s="68"/>
      <c r="F1130" s="68"/>
      <c r="G1130" s="68"/>
      <c r="H1130" s="68"/>
      <c r="I1130" s="68"/>
      <c r="J1130" s="68"/>
      <c r="K1130" s="68"/>
      <c r="L1130" s="68"/>
      <c r="M1130" s="68"/>
      <c r="N1130" s="68"/>
      <c r="O1130" s="68"/>
      <c r="P1130" s="68"/>
      <c r="Q1130" s="68"/>
      <c r="R1130" s="68"/>
      <c r="S1130" s="68"/>
      <c r="T1130" s="68"/>
      <c r="U1130" s="68"/>
      <c r="V1130" s="68"/>
      <c r="W1130" s="68"/>
      <c r="X1130" s="68"/>
      <c r="Y1130" s="68"/>
      <c r="Z1130" s="68"/>
      <c r="AA1130" s="68"/>
      <c r="AB1130" s="68"/>
      <c r="AC1130" s="68"/>
      <c r="AD1130" s="68"/>
      <c r="AE1130" s="68"/>
      <c r="AF1130" s="68"/>
      <c r="AG1130" s="68"/>
      <c r="AH1130" s="70"/>
    </row>
    <row r="1131" spans="2:34">
      <c r="B1131" s="68"/>
      <c r="C1131" s="68"/>
      <c r="D1131" s="68"/>
      <c r="E1131" s="68"/>
      <c r="F1131" s="68"/>
      <c r="G1131" s="68"/>
      <c r="H1131" s="68"/>
      <c r="I1131" s="68"/>
      <c r="J1131" s="68"/>
      <c r="K1131" s="68"/>
      <c r="L1131" s="68"/>
      <c r="M1131" s="68"/>
      <c r="N1131" s="68"/>
      <c r="O1131" s="68"/>
      <c r="P1131" s="68"/>
      <c r="Q1131" s="68"/>
      <c r="R1131" s="68"/>
      <c r="S1131" s="68"/>
      <c r="T1131" s="68"/>
      <c r="U1131" s="68"/>
      <c r="V1131" s="68"/>
      <c r="W1131" s="68"/>
      <c r="X1131" s="68"/>
      <c r="Y1131" s="68"/>
      <c r="Z1131" s="68"/>
      <c r="AA1131" s="68"/>
      <c r="AB1131" s="68"/>
      <c r="AC1131" s="68"/>
      <c r="AD1131" s="68"/>
      <c r="AE1131" s="68"/>
      <c r="AF1131" s="68"/>
      <c r="AG1131" s="68"/>
      <c r="AH1131" s="70"/>
    </row>
    <row r="1132" spans="2:34">
      <c r="B1132" s="68"/>
      <c r="C1132" s="68"/>
      <c r="D1132" s="68"/>
      <c r="E1132" s="68"/>
      <c r="F1132" s="68"/>
      <c r="G1132" s="68"/>
      <c r="H1132" s="68"/>
      <c r="I1132" s="68"/>
      <c r="J1132" s="68"/>
      <c r="K1132" s="68"/>
      <c r="L1132" s="68"/>
      <c r="M1132" s="68"/>
      <c r="N1132" s="68"/>
      <c r="O1132" s="68"/>
      <c r="P1132" s="68"/>
      <c r="Q1132" s="68"/>
      <c r="R1132" s="68"/>
      <c r="S1132" s="68"/>
      <c r="T1132" s="68"/>
      <c r="U1132" s="68"/>
      <c r="V1132" s="68"/>
      <c r="W1132" s="68"/>
      <c r="X1132" s="68"/>
      <c r="Y1132" s="68"/>
      <c r="Z1132" s="68"/>
      <c r="AA1132" s="68"/>
      <c r="AB1132" s="68"/>
      <c r="AC1132" s="68"/>
      <c r="AD1132" s="68"/>
      <c r="AE1132" s="68"/>
      <c r="AF1132" s="68"/>
      <c r="AG1132" s="68"/>
      <c r="AH1132" s="70"/>
    </row>
    <row r="1133" spans="2:34">
      <c r="B1133" s="68"/>
      <c r="C1133" s="68"/>
      <c r="D1133" s="68"/>
      <c r="E1133" s="68"/>
      <c r="F1133" s="68"/>
      <c r="G1133" s="68"/>
      <c r="H1133" s="68"/>
      <c r="I1133" s="68"/>
      <c r="J1133" s="68"/>
      <c r="K1133" s="68"/>
      <c r="L1133" s="68"/>
      <c r="M1133" s="68"/>
      <c r="N1133" s="68"/>
      <c r="O1133" s="68"/>
      <c r="P1133" s="68"/>
      <c r="Q1133" s="68"/>
      <c r="R1133" s="68"/>
      <c r="S1133" s="68"/>
      <c r="T1133" s="68"/>
      <c r="U1133" s="68"/>
      <c r="V1133" s="68"/>
      <c r="W1133" s="68"/>
      <c r="X1133" s="68"/>
      <c r="Y1133" s="68"/>
      <c r="Z1133" s="68"/>
      <c r="AA1133" s="68"/>
      <c r="AB1133" s="68"/>
      <c r="AC1133" s="68"/>
      <c r="AD1133" s="68"/>
      <c r="AE1133" s="68"/>
      <c r="AF1133" s="68"/>
      <c r="AG1133" s="68"/>
      <c r="AH1133" s="70"/>
    </row>
    <row r="1134" spans="2:34">
      <c r="B1134" s="68"/>
      <c r="C1134" s="68"/>
      <c r="D1134" s="68"/>
      <c r="E1134" s="68"/>
      <c r="F1134" s="68"/>
      <c r="G1134" s="68"/>
      <c r="H1134" s="68"/>
      <c r="I1134" s="68"/>
      <c r="J1134" s="68"/>
      <c r="K1134" s="68"/>
      <c r="L1134" s="68"/>
      <c r="M1134" s="68"/>
      <c r="N1134" s="68"/>
      <c r="O1134" s="68"/>
      <c r="P1134" s="68"/>
      <c r="Q1134" s="68"/>
      <c r="R1134" s="68"/>
      <c r="S1134" s="68"/>
      <c r="T1134" s="68"/>
      <c r="U1134" s="68"/>
      <c r="V1134" s="68"/>
      <c r="W1134" s="68"/>
      <c r="X1134" s="68"/>
      <c r="Y1134" s="68"/>
      <c r="Z1134" s="68"/>
      <c r="AA1134" s="68"/>
      <c r="AB1134" s="68"/>
      <c r="AC1134" s="68"/>
      <c r="AD1134" s="68"/>
      <c r="AE1134" s="68"/>
      <c r="AF1134" s="68"/>
      <c r="AG1134" s="68"/>
      <c r="AH1134" s="70"/>
    </row>
    <row r="1135" spans="2:34">
      <c r="B1135" s="68"/>
      <c r="C1135" s="68"/>
      <c r="D1135" s="68"/>
      <c r="E1135" s="68"/>
      <c r="F1135" s="68"/>
      <c r="G1135" s="68"/>
      <c r="H1135" s="68"/>
      <c r="I1135" s="68"/>
      <c r="J1135" s="68"/>
      <c r="K1135" s="68"/>
      <c r="L1135" s="68"/>
      <c r="M1135" s="68"/>
      <c r="N1135" s="68"/>
      <c r="O1135" s="68"/>
      <c r="P1135" s="68"/>
      <c r="Q1135" s="68"/>
      <c r="R1135" s="68"/>
      <c r="S1135" s="68"/>
      <c r="T1135" s="68"/>
      <c r="U1135" s="68"/>
      <c r="V1135" s="68"/>
      <c r="W1135" s="68"/>
      <c r="X1135" s="68"/>
      <c r="Y1135" s="68"/>
      <c r="Z1135" s="68"/>
      <c r="AA1135" s="68"/>
      <c r="AB1135" s="68"/>
      <c r="AC1135" s="68"/>
      <c r="AD1135" s="68"/>
      <c r="AE1135" s="68"/>
      <c r="AF1135" s="68"/>
      <c r="AG1135" s="68"/>
      <c r="AH1135" s="70"/>
    </row>
    <row r="1136" spans="2:34">
      <c r="B1136" s="68"/>
      <c r="C1136" s="68"/>
      <c r="D1136" s="68"/>
      <c r="E1136" s="68"/>
      <c r="F1136" s="68"/>
      <c r="G1136" s="68"/>
      <c r="H1136" s="68"/>
      <c r="I1136" s="68"/>
      <c r="J1136" s="68"/>
      <c r="K1136" s="68"/>
      <c r="L1136" s="68"/>
      <c r="M1136" s="68"/>
      <c r="N1136" s="68"/>
      <c r="O1136" s="68"/>
      <c r="P1136" s="68"/>
      <c r="Q1136" s="68"/>
      <c r="R1136" s="68"/>
      <c r="S1136" s="68"/>
      <c r="T1136" s="68"/>
      <c r="U1136" s="68"/>
      <c r="V1136" s="68"/>
      <c r="W1136" s="68"/>
      <c r="X1136" s="68"/>
      <c r="Y1136" s="68"/>
      <c r="Z1136" s="68"/>
      <c r="AA1136" s="68"/>
      <c r="AB1136" s="68"/>
      <c r="AC1136" s="68"/>
      <c r="AD1136" s="68"/>
      <c r="AE1136" s="68"/>
      <c r="AF1136" s="68"/>
      <c r="AG1136" s="68"/>
      <c r="AH1136" s="70"/>
    </row>
    <row r="1137" spans="2:34">
      <c r="B1137" s="68"/>
      <c r="C1137" s="68"/>
      <c r="D1137" s="68"/>
      <c r="E1137" s="68"/>
      <c r="F1137" s="68"/>
      <c r="G1137" s="68"/>
      <c r="H1137" s="68"/>
      <c r="I1137" s="68"/>
      <c r="J1137" s="68"/>
      <c r="K1137" s="68"/>
      <c r="L1137" s="68"/>
      <c r="M1137" s="68"/>
      <c r="N1137" s="68"/>
      <c r="O1137" s="68"/>
      <c r="P1137" s="68"/>
      <c r="Q1137" s="68"/>
      <c r="R1137" s="68"/>
      <c r="S1137" s="68"/>
      <c r="T1137" s="68"/>
      <c r="U1137" s="68"/>
      <c r="V1137" s="68"/>
      <c r="W1137" s="68"/>
      <c r="X1137" s="68"/>
      <c r="Y1137" s="68"/>
      <c r="Z1137" s="68"/>
      <c r="AA1137" s="68"/>
      <c r="AB1137" s="68"/>
      <c r="AC1137" s="68"/>
      <c r="AD1137" s="68"/>
      <c r="AE1137" s="68"/>
      <c r="AF1137" s="68"/>
      <c r="AG1137" s="68"/>
      <c r="AH1137" s="70"/>
    </row>
    <row r="1138" spans="2:34">
      <c r="B1138" s="68"/>
      <c r="C1138" s="68"/>
      <c r="D1138" s="68"/>
      <c r="E1138" s="68"/>
      <c r="F1138" s="68"/>
      <c r="G1138" s="68"/>
      <c r="H1138" s="68"/>
      <c r="I1138" s="68"/>
      <c r="J1138" s="68"/>
      <c r="K1138" s="68"/>
      <c r="L1138" s="68"/>
      <c r="M1138" s="68"/>
      <c r="N1138" s="68"/>
      <c r="O1138" s="68"/>
      <c r="P1138" s="68"/>
      <c r="Q1138" s="68"/>
      <c r="R1138" s="68"/>
      <c r="S1138" s="68"/>
      <c r="T1138" s="68"/>
      <c r="U1138" s="68"/>
      <c r="V1138" s="68"/>
      <c r="W1138" s="68"/>
      <c r="X1138" s="68"/>
      <c r="Y1138" s="68"/>
      <c r="Z1138" s="68"/>
      <c r="AA1138" s="68"/>
      <c r="AB1138" s="68"/>
      <c r="AC1138" s="68"/>
      <c r="AD1138" s="68"/>
      <c r="AE1138" s="68"/>
      <c r="AF1138" s="68"/>
      <c r="AG1138" s="68"/>
      <c r="AH1138" s="70"/>
    </row>
    <row r="1139" spans="2:34">
      <c r="B1139" s="68"/>
      <c r="C1139" s="68"/>
      <c r="D1139" s="68"/>
      <c r="E1139" s="68"/>
      <c r="F1139" s="68"/>
      <c r="G1139" s="68"/>
      <c r="H1139" s="68"/>
      <c r="I1139" s="68"/>
      <c r="J1139" s="68"/>
      <c r="K1139" s="68"/>
      <c r="L1139" s="68"/>
      <c r="M1139" s="68"/>
      <c r="N1139" s="68"/>
      <c r="O1139" s="68"/>
      <c r="P1139" s="68"/>
      <c r="Q1139" s="68"/>
      <c r="R1139" s="68"/>
      <c r="S1139" s="68"/>
      <c r="T1139" s="68"/>
      <c r="U1139" s="68"/>
      <c r="V1139" s="68"/>
      <c r="W1139" s="68"/>
      <c r="X1139" s="68"/>
      <c r="Y1139" s="68"/>
      <c r="Z1139" s="68"/>
      <c r="AA1139" s="68"/>
      <c r="AB1139" s="68"/>
      <c r="AC1139" s="68"/>
      <c r="AD1139" s="68"/>
      <c r="AE1139" s="68"/>
      <c r="AF1139" s="68"/>
      <c r="AG1139" s="68"/>
      <c r="AH1139" s="70"/>
    </row>
    <row r="1140" spans="2:34">
      <c r="B1140" s="68"/>
      <c r="C1140" s="68"/>
      <c r="D1140" s="68"/>
      <c r="E1140" s="68"/>
      <c r="F1140" s="68"/>
      <c r="G1140" s="68"/>
      <c r="H1140" s="68"/>
      <c r="I1140" s="68"/>
      <c r="J1140" s="68"/>
      <c r="K1140" s="68"/>
      <c r="L1140" s="68"/>
      <c r="M1140" s="68"/>
      <c r="N1140" s="68"/>
      <c r="O1140" s="68"/>
      <c r="P1140" s="68"/>
      <c r="Q1140" s="68"/>
      <c r="R1140" s="68"/>
      <c r="S1140" s="68"/>
      <c r="T1140" s="68"/>
      <c r="U1140" s="68"/>
      <c r="V1140" s="68"/>
      <c r="W1140" s="68"/>
      <c r="X1140" s="68"/>
      <c r="Y1140" s="68"/>
      <c r="Z1140" s="68"/>
      <c r="AA1140" s="68"/>
      <c r="AB1140" s="68"/>
      <c r="AC1140" s="68"/>
      <c r="AD1140" s="68"/>
      <c r="AE1140" s="68"/>
      <c r="AF1140" s="68"/>
      <c r="AG1140" s="68"/>
      <c r="AH1140" s="70"/>
    </row>
    <row r="1141" spans="2:34">
      <c r="B1141" s="68"/>
      <c r="C1141" s="68"/>
      <c r="D1141" s="68"/>
      <c r="E1141" s="68"/>
      <c r="F1141" s="68"/>
      <c r="G1141" s="68"/>
      <c r="H1141" s="68"/>
      <c r="I1141" s="68"/>
      <c r="J1141" s="68"/>
      <c r="K1141" s="68"/>
      <c r="L1141" s="68"/>
      <c r="M1141" s="68"/>
      <c r="N1141" s="68"/>
      <c r="O1141" s="68"/>
      <c r="P1141" s="68"/>
      <c r="Q1141" s="68"/>
      <c r="R1141" s="68"/>
      <c r="S1141" s="68"/>
      <c r="T1141" s="68"/>
      <c r="U1141" s="68"/>
      <c r="V1141" s="68"/>
      <c r="W1141" s="68"/>
      <c r="X1141" s="68"/>
      <c r="Y1141" s="68"/>
      <c r="Z1141" s="68"/>
      <c r="AA1141" s="68"/>
      <c r="AB1141" s="68"/>
      <c r="AC1141" s="68"/>
      <c r="AD1141" s="68"/>
      <c r="AE1141" s="68"/>
      <c r="AF1141" s="68"/>
      <c r="AG1141" s="68"/>
      <c r="AH1141" s="70"/>
    </row>
    <row r="1142" spans="2:34">
      <c r="B1142" s="68"/>
      <c r="C1142" s="68"/>
      <c r="D1142" s="68"/>
      <c r="E1142" s="68"/>
      <c r="F1142" s="68"/>
      <c r="G1142" s="68"/>
      <c r="H1142" s="68"/>
      <c r="I1142" s="68"/>
      <c r="J1142" s="68"/>
      <c r="K1142" s="68"/>
      <c r="L1142" s="68"/>
      <c r="M1142" s="68"/>
      <c r="N1142" s="68"/>
      <c r="O1142" s="68"/>
      <c r="P1142" s="68"/>
      <c r="Q1142" s="68"/>
      <c r="R1142" s="68"/>
      <c r="S1142" s="68"/>
      <c r="T1142" s="68"/>
      <c r="U1142" s="68"/>
      <c r="V1142" s="68"/>
      <c r="W1142" s="68"/>
      <c r="X1142" s="68"/>
      <c r="Y1142" s="68"/>
      <c r="Z1142" s="68"/>
      <c r="AA1142" s="68"/>
      <c r="AB1142" s="68"/>
      <c r="AC1142" s="68"/>
      <c r="AD1142" s="68"/>
      <c r="AE1142" s="68"/>
      <c r="AF1142" s="68"/>
      <c r="AG1142" s="68"/>
      <c r="AH1142" s="70"/>
    </row>
    <row r="1143" spans="2:34">
      <c r="B1143" s="68"/>
      <c r="C1143" s="68"/>
      <c r="D1143" s="68"/>
      <c r="E1143" s="68"/>
      <c r="F1143" s="68"/>
      <c r="G1143" s="68"/>
      <c r="H1143" s="68"/>
      <c r="I1143" s="68"/>
      <c r="J1143" s="68"/>
      <c r="K1143" s="68"/>
      <c r="L1143" s="68"/>
      <c r="M1143" s="68"/>
      <c r="N1143" s="68"/>
      <c r="O1143" s="68"/>
      <c r="P1143" s="68"/>
      <c r="Q1143" s="68"/>
      <c r="R1143" s="68"/>
      <c r="S1143" s="68"/>
      <c r="T1143" s="68"/>
      <c r="U1143" s="68"/>
      <c r="V1143" s="68"/>
      <c r="W1143" s="68"/>
      <c r="X1143" s="68"/>
      <c r="Y1143" s="68"/>
      <c r="Z1143" s="68"/>
      <c r="AA1143" s="68"/>
      <c r="AB1143" s="68"/>
      <c r="AC1143" s="68"/>
      <c r="AD1143" s="68"/>
      <c r="AE1143" s="68"/>
      <c r="AF1143" s="68"/>
      <c r="AG1143" s="68"/>
      <c r="AH1143" s="70"/>
    </row>
    <row r="1144" spans="2:34">
      <c r="B1144" s="68"/>
      <c r="C1144" s="68"/>
      <c r="D1144" s="68"/>
      <c r="E1144" s="68"/>
      <c r="F1144" s="68"/>
      <c r="G1144" s="68"/>
      <c r="H1144" s="68"/>
      <c r="I1144" s="68"/>
      <c r="J1144" s="68"/>
      <c r="K1144" s="68"/>
      <c r="L1144" s="68"/>
      <c r="M1144" s="68"/>
      <c r="N1144" s="68"/>
      <c r="O1144" s="68"/>
      <c r="P1144" s="68"/>
      <c r="Q1144" s="68"/>
      <c r="R1144" s="68"/>
      <c r="S1144" s="68"/>
      <c r="T1144" s="68"/>
      <c r="U1144" s="68"/>
      <c r="V1144" s="68"/>
      <c r="W1144" s="68"/>
      <c r="X1144" s="68"/>
      <c r="Y1144" s="68"/>
      <c r="Z1144" s="68"/>
      <c r="AA1144" s="68"/>
      <c r="AB1144" s="68"/>
      <c r="AC1144" s="68"/>
      <c r="AD1144" s="68"/>
      <c r="AE1144" s="68"/>
      <c r="AF1144" s="68"/>
      <c r="AG1144" s="68"/>
      <c r="AH1144" s="70"/>
    </row>
    <row r="1145" spans="2:34">
      <c r="B1145" s="68"/>
      <c r="C1145" s="68"/>
      <c r="D1145" s="68"/>
      <c r="E1145" s="68"/>
      <c r="F1145" s="68"/>
      <c r="G1145" s="68"/>
      <c r="H1145" s="68"/>
      <c r="I1145" s="68"/>
      <c r="J1145" s="68"/>
      <c r="K1145" s="68"/>
      <c r="L1145" s="68"/>
      <c r="M1145" s="68"/>
      <c r="N1145" s="68"/>
      <c r="O1145" s="68"/>
      <c r="P1145" s="68"/>
      <c r="Q1145" s="68"/>
      <c r="R1145" s="68"/>
      <c r="S1145" s="68"/>
      <c r="T1145" s="68"/>
      <c r="U1145" s="68"/>
      <c r="V1145" s="68"/>
      <c r="W1145" s="68"/>
      <c r="X1145" s="68"/>
      <c r="Y1145" s="68"/>
      <c r="Z1145" s="68"/>
      <c r="AA1145" s="68"/>
      <c r="AB1145" s="68"/>
      <c r="AC1145" s="68"/>
      <c r="AD1145" s="68"/>
      <c r="AE1145" s="68"/>
      <c r="AF1145" s="68"/>
      <c r="AG1145" s="68"/>
      <c r="AH1145" s="70"/>
    </row>
    <row r="1146" spans="2:34">
      <c r="B1146" s="68"/>
      <c r="C1146" s="68"/>
      <c r="D1146" s="68"/>
      <c r="E1146" s="68"/>
      <c r="F1146" s="68"/>
      <c r="G1146" s="68"/>
      <c r="H1146" s="68"/>
      <c r="I1146" s="68"/>
      <c r="J1146" s="68"/>
      <c r="K1146" s="68"/>
      <c r="L1146" s="68"/>
      <c r="M1146" s="68"/>
      <c r="N1146" s="68"/>
      <c r="O1146" s="68"/>
      <c r="P1146" s="68"/>
      <c r="Q1146" s="68"/>
      <c r="R1146" s="68"/>
      <c r="S1146" s="68"/>
      <c r="T1146" s="68"/>
      <c r="U1146" s="68"/>
      <c r="V1146" s="68"/>
      <c r="W1146" s="68"/>
      <c r="X1146" s="68"/>
      <c r="Y1146" s="68"/>
      <c r="Z1146" s="68"/>
      <c r="AA1146" s="68"/>
      <c r="AB1146" s="68"/>
      <c r="AC1146" s="68"/>
      <c r="AD1146" s="68"/>
      <c r="AE1146" s="68"/>
      <c r="AF1146" s="68"/>
      <c r="AG1146" s="68"/>
      <c r="AH1146" s="70"/>
    </row>
    <row r="1147" spans="2:34">
      <c r="B1147" s="68"/>
      <c r="C1147" s="68"/>
      <c r="D1147" s="68"/>
      <c r="E1147" s="68"/>
      <c r="F1147" s="68"/>
      <c r="G1147" s="68"/>
      <c r="H1147" s="68"/>
      <c r="I1147" s="68"/>
      <c r="J1147" s="68"/>
      <c r="K1147" s="68"/>
      <c r="L1147" s="68"/>
      <c r="M1147" s="68"/>
      <c r="N1147" s="68"/>
      <c r="O1147" s="68"/>
      <c r="P1147" s="68"/>
      <c r="Q1147" s="68"/>
      <c r="R1147" s="68"/>
      <c r="S1147" s="68"/>
      <c r="T1147" s="68"/>
      <c r="U1147" s="68"/>
      <c r="V1147" s="68"/>
      <c r="W1147" s="68"/>
      <c r="X1147" s="68"/>
      <c r="Y1147" s="68"/>
      <c r="Z1147" s="68"/>
      <c r="AA1147" s="68"/>
      <c r="AB1147" s="68"/>
      <c r="AC1147" s="68"/>
      <c r="AD1147" s="68"/>
      <c r="AE1147" s="68"/>
      <c r="AF1147" s="68"/>
      <c r="AG1147" s="68"/>
      <c r="AH1147" s="70"/>
    </row>
    <row r="1148" spans="2:34">
      <c r="B1148" s="68"/>
      <c r="C1148" s="68"/>
      <c r="D1148" s="68"/>
      <c r="E1148" s="68"/>
      <c r="F1148" s="68"/>
      <c r="G1148" s="68"/>
      <c r="H1148" s="68"/>
      <c r="I1148" s="68"/>
      <c r="J1148" s="68"/>
      <c r="K1148" s="68"/>
      <c r="L1148" s="68"/>
      <c r="M1148" s="68"/>
      <c r="N1148" s="68"/>
      <c r="O1148" s="68"/>
      <c r="P1148" s="68"/>
      <c r="Q1148" s="68"/>
      <c r="R1148" s="68"/>
      <c r="S1148" s="68"/>
      <c r="T1148" s="68"/>
      <c r="U1148" s="68"/>
      <c r="V1148" s="68"/>
      <c r="W1148" s="68"/>
      <c r="X1148" s="68"/>
      <c r="Y1148" s="68"/>
      <c r="Z1148" s="68"/>
      <c r="AA1148" s="68"/>
      <c r="AB1148" s="68"/>
      <c r="AC1148" s="68"/>
      <c r="AD1148" s="68"/>
      <c r="AE1148" s="68"/>
      <c r="AF1148" s="68"/>
      <c r="AG1148" s="68"/>
      <c r="AH1148" s="70"/>
    </row>
    <row r="1149" spans="2:34">
      <c r="B1149" s="68"/>
      <c r="C1149" s="68"/>
      <c r="D1149" s="68"/>
      <c r="E1149" s="68"/>
      <c r="F1149" s="68"/>
      <c r="G1149" s="68"/>
      <c r="H1149" s="68"/>
      <c r="I1149" s="68"/>
      <c r="J1149" s="68"/>
      <c r="K1149" s="68"/>
      <c r="L1149" s="68"/>
      <c r="M1149" s="68"/>
      <c r="N1149" s="68"/>
      <c r="O1149" s="68"/>
      <c r="P1149" s="68"/>
      <c r="Q1149" s="68"/>
      <c r="R1149" s="68"/>
      <c r="S1149" s="68"/>
      <c r="T1149" s="68"/>
      <c r="U1149" s="68"/>
      <c r="V1149" s="68"/>
      <c r="W1149" s="68"/>
      <c r="X1149" s="68"/>
      <c r="Y1149" s="68"/>
      <c r="Z1149" s="68"/>
      <c r="AA1149" s="68"/>
      <c r="AB1149" s="68"/>
      <c r="AC1149" s="68"/>
      <c r="AD1149" s="68"/>
      <c r="AE1149" s="68"/>
      <c r="AF1149" s="68"/>
      <c r="AG1149" s="68"/>
      <c r="AH1149" s="70"/>
    </row>
    <row r="1150" spans="2:34">
      <c r="B1150" s="68"/>
      <c r="C1150" s="68"/>
      <c r="D1150" s="68"/>
      <c r="E1150" s="68"/>
      <c r="F1150" s="68"/>
      <c r="G1150" s="68"/>
      <c r="H1150" s="68"/>
      <c r="I1150" s="68"/>
      <c r="J1150" s="68"/>
      <c r="K1150" s="68"/>
      <c r="L1150" s="68"/>
      <c r="M1150" s="68"/>
      <c r="N1150" s="68"/>
      <c r="O1150" s="68"/>
      <c r="P1150" s="68"/>
      <c r="Q1150" s="68"/>
      <c r="R1150" s="68"/>
      <c r="S1150" s="68"/>
      <c r="T1150" s="68"/>
      <c r="U1150" s="68"/>
      <c r="V1150" s="68"/>
      <c r="W1150" s="68"/>
      <c r="X1150" s="68"/>
      <c r="Y1150" s="68"/>
      <c r="Z1150" s="68"/>
      <c r="AA1150" s="68"/>
      <c r="AB1150" s="68"/>
      <c r="AC1150" s="68"/>
      <c r="AD1150" s="68"/>
      <c r="AE1150" s="68"/>
      <c r="AF1150" s="68"/>
      <c r="AG1150" s="68"/>
      <c r="AH1150" s="70"/>
    </row>
    <row r="1151" spans="2:34">
      <c r="B1151" s="68"/>
      <c r="C1151" s="68"/>
      <c r="D1151" s="68"/>
      <c r="E1151" s="68"/>
      <c r="F1151" s="68"/>
      <c r="G1151" s="68"/>
      <c r="H1151" s="68"/>
      <c r="I1151" s="68"/>
      <c r="J1151" s="68"/>
      <c r="K1151" s="68"/>
      <c r="L1151" s="68"/>
      <c r="M1151" s="68"/>
      <c r="N1151" s="68"/>
      <c r="O1151" s="68"/>
      <c r="P1151" s="68"/>
      <c r="Q1151" s="68"/>
      <c r="R1151" s="68"/>
      <c r="S1151" s="68"/>
      <c r="T1151" s="68"/>
      <c r="U1151" s="68"/>
      <c r="V1151" s="68"/>
      <c r="W1151" s="68"/>
      <c r="X1151" s="68"/>
      <c r="Y1151" s="68"/>
      <c r="Z1151" s="68"/>
      <c r="AA1151" s="68"/>
      <c r="AB1151" s="68"/>
      <c r="AC1151" s="68"/>
      <c r="AD1151" s="68"/>
      <c r="AE1151" s="68"/>
      <c r="AF1151" s="68"/>
      <c r="AG1151" s="68"/>
      <c r="AH1151" s="70"/>
    </row>
    <row r="1152" spans="2:34">
      <c r="B1152" s="68"/>
      <c r="C1152" s="68"/>
      <c r="D1152" s="68"/>
      <c r="E1152" s="68"/>
      <c r="F1152" s="68"/>
      <c r="G1152" s="68"/>
      <c r="H1152" s="68"/>
      <c r="I1152" s="68"/>
      <c r="J1152" s="68"/>
      <c r="K1152" s="68"/>
      <c r="L1152" s="68"/>
      <c r="M1152" s="68"/>
      <c r="N1152" s="68"/>
      <c r="O1152" s="68"/>
      <c r="P1152" s="68"/>
      <c r="Q1152" s="68"/>
      <c r="R1152" s="68"/>
      <c r="S1152" s="68"/>
      <c r="T1152" s="68"/>
      <c r="U1152" s="68"/>
      <c r="V1152" s="68"/>
      <c r="W1152" s="68"/>
      <c r="X1152" s="68"/>
      <c r="Y1152" s="68"/>
      <c r="Z1152" s="68"/>
      <c r="AA1152" s="68"/>
      <c r="AB1152" s="68"/>
      <c r="AC1152" s="68"/>
      <c r="AD1152" s="68"/>
      <c r="AE1152" s="68"/>
      <c r="AF1152" s="68"/>
      <c r="AG1152" s="68"/>
      <c r="AH1152" s="70"/>
    </row>
    <row r="1153" spans="2:34">
      <c r="B1153" s="68"/>
      <c r="C1153" s="68"/>
      <c r="D1153" s="68"/>
      <c r="E1153" s="68"/>
      <c r="F1153" s="68"/>
      <c r="G1153" s="68"/>
      <c r="H1153" s="68"/>
      <c r="I1153" s="68"/>
      <c r="J1153" s="68"/>
      <c r="K1153" s="68"/>
      <c r="L1153" s="68"/>
      <c r="M1153" s="68"/>
      <c r="N1153" s="68"/>
      <c r="O1153" s="68"/>
      <c r="P1153" s="68"/>
      <c r="Q1153" s="68"/>
      <c r="R1153" s="68"/>
      <c r="S1153" s="68"/>
      <c r="T1153" s="68"/>
      <c r="U1153" s="68"/>
      <c r="V1153" s="68"/>
      <c r="W1153" s="68"/>
      <c r="X1153" s="68"/>
      <c r="Y1153" s="68"/>
      <c r="Z1153" s="68"/>
      <c r="AA1153" s="68"/>
      <c r="AB1153" s="68"/>
      <c r="AC1153" s="68"/>
      <c r="AD1153" s="68"/>
      <c r="AE1153" s="68"/>
      <c r="AF1153" s="68"/>
      <c r="AG1153" s="68"/>
      <c r="AH1153" s="70"/>
    </row>
    <row r="1154" spans="2:34">
      <c r="B1154" s="68"/>
      <c r="C1154" s="68"/>
      <c r="D1154" s="68"/>
      <c r="E1154" s="68"/>
      <c r="F1154" s="68"/>
      <c r="G1154" s="68"/>
      <c r="H1154" s="68"/>
      <c r="I1154" s="68"/>
      <c r="J1154" s="68"/>
      <c r="K1154" s="68"/>
      <c r="L1154" s="68"/>
      <c r="M1154" s="68"/>
      <c r="N1154" s="68"/>
      <c r="O1154" s="68"/>
      <c r="P1154" s="68"/>
      <c r="Q1154" s="68"/>
      <c r="R1154" s="68"/>
      <c r="S1154" s="68"/>
      <c r="T1154" s="68"/>
      <c r="U1154" s="68"/>
      <c r="V1154" s="68"/>
      <c r="W1154" s="68"/>
      <c r="X1154" s="68"/>
      <c r="Y1154" s="68"/>
      <c r="Z1154" s="68"/>
      <c r="AA1154" s="68"/>
      <c r="AB1154" s="68"/>
      <c r="AC1154" s="68"/>
      <c r="AD1154" s="68"/>
      <c r="AE1154" s="68"/>
      <c r="AF1154" s="68"/>
      <c r="AG1154" s="68"/>
      <c r="AH1154" s="70"/>
    </row>
    <row r="1155" spans="2:34">
      <c r="B1155" s="68"/>
      <c r="C1155" s="68"/>
      <c r="D1155" s="68"/>
      <c r="E1155" s="68"/>
      <c r="F1155" s="68"/>
      <c r="G1155" s="68"/>
      <c r="H1155" s="68"/>
      <c r="I1155" s="68"/>
      <c r="J1155" s="68"/>
      <c r="K1155" s="68"/>
      <c r="L1155" s="68"/>
      <c r="M1155" s="68"/>
      <c r="N1155" s="68"/>
      <c r="O1155" s="68"/>
      <c r="P1155" s="68"/>
      <c r="Q1155" s="68"/>
      <c r="R1155" s="68"/>
      <c r="S1155" s="68"/>
      <c r="T1155" s="68"/>
      <c r="U1155" s="68"/>
      <c r="V1155" s="68"/>
      <c r="W1155" s="68"/>
      <c r="X1155" s="68"/>
      <c r="Y1155" s="68"/>
      <c r="Z1155" s="68"/>
      <c r="AA1155" s="68"/>
      <c r="AB1155" s="68"/>
      <c r="AC1155" s="68"/>
      <c r="AD1155" s="68"/>
      <c r="AE1155" s="68"/>
      <c r="AF1155" s="68"/>
      <c r="AG1155" s="68"/>
      <c r="AH1155" s="68"/>
    </row>
  </sheetData>
  <sheetProtection algorithmName="SHA-512" hashValue="XcNxV5Ii3GAFlkVhqER0hVMEQ+x/Zuaok3/QIq3OvCAP0Mzc3LuiL9Pw0akgQ8wHj6Vn7Hi9tXuCjrdnZ666vg==" saltValue="vmbIvPTAaiRwjVLNhVPYdw==" spinCount="100000" sheet="1" objects="1" scenarios="1"/>
  <mergeCells count="5">
    <mergeCell ref="B12:R12"/>
    <mergeCell ref="B8:R8"/>
    <mergeCell ref="B21:Q21"/>
    <mergeCell ref="B25:Q25"/>
    <mergeCell ref="B27:Q27"/>
  </mergeCells>
  <pageMargins left="0.75" right="0.75" top="1" bottom="1" header="0.5" footer="0.5"/>
  <pageSetup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Y12"/>
  <sheetViews>
    <sheetView zoomScaleNormal="100" workbookViewId="0">
      <selection activeCell="C11" sqref="C11:D11"/>
    </sheetView>
  </sheetViews>
  <sheetFormatPr defaultColWidth="11" defaultRowHeight="15.75"/>
  <cols>
    <col min="1" max="1" width="2.125" customWidth="1"/>
    <col min="2" max="2" width="39.125" customWidth="1"/>
  </cols>
  <sheetData>
    <row r="1" spans="2:25" s="94" customFormat="1">
      <c r="B1" s="92" t="s">
        <v>445</v>
      </c>
      <c r="D1" s="92"/>
      <c r="E1" s="207"/>
      <c r="H1" s="208"/>
      <c r="I1" s="208"/>
      <c r="K1" s="208"/>
      <c r="L1" s="208"/>
    </row>
    <row r="2" spans="2:25" s="94" customFormat="1">
      <c r="B2" s="93" t="s">
        <v>169</v>
      </c>
      <c r="E2" s="207"/>
      <c r="H2" s="208"/>
      <c r="I2" s="208"/>
      <c r="K2" s="208"/>
      <c r="L2" s="208"/>
    </row>
    <row r="3" spans="2:25" s="68" customFormat="1">
      <c r="B3" s="95" t="s">
        <v>170</v>
      </c>
      <c r="K3" s="71"/>
      <c r="U3" s="69"/>
      <c r="V3" s="69"/>
      <c r="W3" s="90"/>
      <c r="X3" s="70"/>
      <c r="Y3" s="70"/>
    </row>
    <row r="4" spans="2:25" s="68" customFormat="1" hidden="1">
      <c r="B4" s="95"/>
      <c r="K4" s="71"/>
      <c r="U4" s="69"/>
      <c r="V4" s="69"/>
      <c r="W4" s="90"/>
      <c r="X4" s="70"/>
      <c r="Y4" s="70"/>
    </row>
    <row r="5" spans="2:25" s="68" customFormat="1" hidden="1">
      <c r="B5" s="431" t="s">
        <v>438</v>
      </c>
      <c r="K5" s="71"/>
      <c r="U5" s="69"/>
      <c r="V5" s="69"/>
      <c r="W5" s="90"/>
      <c r="X5" s="70"/>
      <c r="Y5" s="70"/>
    </row>
    <row r="6" spans="2:25" s="68" customFormat="1">
      <c r="B6" s="96"/>
      <c r="C6" s="96"/>
      <c r="D6" s="96"/>
      <c r="E6" s="96"/>
      <c r="F6" s="96"/>
      <c r="G6" s="96"/>
      <c r="H6" s="96"/>
      <c r="I6" s="96"/>
      <c r="K6" s="71"/>
      <c r="U6" s="69"/>
      <c r="V6" s="69"/>
      <c r="W6" s="90"/>
      <c r="X6" s="70"/>
      <c r="Y6" s="70"/>
    </row>
    <row r="7" spans="2:25" s="68" customFormat="1" ht="16.5" thickBot="1">
      <c r="B7" s="173" t="s">
        <v>569</v>
      </c>
      <c r="C7" s="173"/>
      <c r="D7" s="173"/>
      <c r="F7" s="97"/>
      <c r="G7" s="201"/>
      <c r="H7" s="432"/>
      <c r="I7" s="90"/>
      <c r="K7" s="71"/>
      <c r="L7" s="690"/>
      <c r="M7" s="690"/>
      <c r="N7" s="690"/>
      <c r="O7" s="690"/>
      <c r="X7" s="70"/>
      <c r="Y7" s="70"/>
    </row>
    <row r="8" spans="2:25" s="68" customFormat="1" ht="15" customHeight="1">
      <c r="B8" s="99" t="s">
        <v>571</v>
      </c>
      <c r="C8" s="691"/>
      <c r="D8" s="692"/>
      <c r="E8" s="100"/>
      <c r="F8" s="182"/>
      <c r="G8" s="182"/>
      <c r="H8" s="214"/>
      <c r="I8" s="90"/>
      <c r="K8" s="71"/>
      <c r="L8" s="89"/>
      <c r="M8" s="101"/>
      <c r="N8" s="101"/>
      <c r="O8" s="89"/>
      <c r="X8" s="70"/>
      <c r="Y8" s="70"/>
    </row>
    <row r="9" spans="2:25">
      <c r="B9" s="627" t="s">
        <v>570</v>
      </c>
      <c r="C9" s="760"/>
      <c r="D9" s="761"/>
    </row>
    <row r="10" spans="2:25">
      <c r="B10" s="627" t="s">
        <v>572</v>
      </c>
      <c r="C10" s="760"/>
      <c r="D10" s="761"/>
    </row>
    <row r="11" spans="2:25">
      <c r="B11" s="628" t="s">
        <v>573</v>
      </c>
      <c r="C11" s="762"/>
      <c r="D11" s="763"/>
    </row>
    <row r="12" spans="2:25" ht="16.5" thickBot="1">
      <c r="B12" s="629" t="s">
        <v>574</v>
      </c>
      <c r="C12" s="764"/>
      <c r="D12" s="765"/>
    </row>
  </sheetData>
  <sheetProtection algorithmName="SHA-512" hashValue="UB2hxepUG22Q4ICysJZ3UZVa28ux/yLAWCZK98dK1+tLKyx2tq6P1L/WXjJjgfe9sZrP6Ba3oj1cslCYTJvVNw==" saltValue="jOsGYW1S8LVwLfGhL3H//Q==" spinCount="100000" sheet="1" objects="1" scenarios="1"/>
  <mergeCells count="6">
    <mergeCell ref="C10:D10"/>
    <mergeCell ref="C11:D11"/>
    <mergeCell ref="C12:D12"/>
    <mergeCell ref="L7:O7"/>
    <mergeCell ref="C8:D8"/>
    <mergeCell ref="C9:D9"/>
  </mergeCells>
  <conditionalFormatting sqref="C8">
    <cfRule type="containsBlanks" dxfId="8" priority="5">
      <formula>LEN(TRIM(C8))=0</formula>
    </cfRule>
  </conditionalFormatting>
  <conditionalFormatting sqref="C9">
    <cfRule type="containsBlanks" dxfId="7" priority="4">
      <formula>LEN(TRIM(C9))=0</formula>
    </cfRule>
  </conditionalFormatting>
  <conditionalFormatting sqref="C10">
    <cfRule type="containsBlanks" dxfId="6" priority="3">
      <formula>LEN(TRIM(C10))=0</formula>
    </cfRule>
  </conditionalFormatting>
  <conditionalFormatting sqref="C11">
    <cfRule type="containsBlanks" dxfId="5" priority="2">
      <formula>LEN(TRIM(C11))=0</formula>
    </cfRule>
  </conditionalFormatting>
  <conditionalFormatting sqref="C12">
    <cfRule type="containsBlanks" dxfId="4" priority="1">
      <formula>LEN(TRIM(C12))=0</formula>
    </cfRule>
  </conditionalFormatting>
  <hyperlinks>
    <hyperlink ref="B5" r:id="rId1"/>
  </hyperlinks>
  <pageMargins left="0.7" right="0.7" top="0.75" bottom="0.75" header="0.3" footer="0.3"/>
  <pageSetup paperSize="5" scale="71"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U109"/>
  <sheetViews>
    <sheetView tabSelected="1" zoomScaleNormal="100" workbookViewId="0">
      <pane ySplit="5" topLeftCell="A6" activePane="bottomLeft" state="frozenSplit"/>
      <selection activeCell="E97" sqref="E97"/>
      <selection pane="bottomLeft" activeCell="J103" sqref="J103"/>
    </sheetView>
  </sheetViews>
  <sheetFormatPr defaultColWidth="11" defaultRowHeight="15.75"/>
  <cols>
    <col min="1" max="1" width="2.375" customWidth="1"/>
    <col min="7" max="7" width="22.125" style="34" hidden="1" customWidth="1"/>
    <col min="8" max="8" width="22.125" style="38" hidden="1" customWidth="1"/>
    <col min="9" max="11" width="13.375" customWidth="1"/>
    <col min="12" max="12" width="10.875" customWidth="1"/>
    <col min="13" max="13" width="54.125" style="28" customWidth="1"/>
    <col min="16" max="16" width="13.625" bestFit="1" customWidth="1"/>
    <col min="17" max="17" width="14.125" bestFit="1" customWidth="1"/>
    <col min="18" max="18" width="12.375" bestFit="1" customWidth="1"/>
    <col min="20" max="20" width="14.875" bestFit="1" customWidth="1"/>
    <col min="21" max="21" width="10.875" customWidth="1"/>
  </cols>
  <sheetData>
    <row r="1" spans="2:21">
      <c r="B1" s="42" t="s">
        <v>442</v>
      </c>
    </row>
    <row r="2" spans="2:21">
      <c r="B2" s="43" t="s">
        <v>169</v>
      </c>
    </row>
    <row r="3" spans="2:21">
      <c r="B3" s="23" t="s">
        <v>170</v>
      </c>
    </row>
    <row r="4" spans="2:21" ht="16.5" thickBot="1">
      <c r="P4" s="49"/>
      <c r="Q4" s="49"/>
      <c r="R4" s="49"/>
    </row>
    <row r="5" spans="2:21" ht="16.5" thickBot="1">
      <c r="B5" s="770" t="s">
        <v>577</v>
      </c>
      <c r="C5" s="771"/>
      <c r="D5" s="771"/>
      <c r="E5" s="771"/>
      <c r="F5" s="19"/>
      <c r="G5" s="54" t="s">
        <v>109</v>
      </c>
      <c r="H5" s="39" t="s">
        <v>108</v>
      </c>
      <c r="I5" s="771" t="s">
        <v>55</v>
      </c>
      <c r="J5" s="771"/>
      <c r="K5" s="771"/>
      <c r="L5" s="19" t="s">
        <v>88</v>
      </c>
      <c r="M5" s="29" t="s">
        <v>3</v>
      </c>
      <c r="N5" s="6" t="s">
        <v>2</v>
      </c>
      <c r="O5" s="6" t="s">
        <v>0</v>
      </c>
      <c r="P5" s="6" t="s">
        <v>418</v>
      </c>
      <c r="Q5" s="408" t="s">
        <v>419</v>
      </c>
      <c r="R5" s="408" t="s">
        <v>420</v>
      </c>
      <c r="S5" s="46" t="s">
        <v>1</v>
      </c>
      <c r="T5" s="607" t="s">
        <v>244</v>
      </c>
      <c r="U5" s="3" t="s">
        <v>279</v>
      </c>
    </row>
    <row r="6" spans="2:21" ht="16.5" hidden="1" thickTop="1">
      <c r="B6" s="776">
        <f>'3 - Resilience Assessment'!K62</f>
        <v>0</v>
      </c>
      <c r="C6" s="777"/>
      <c r="D6" s="777"/>
      <c r="E6" s="777"/>
      <c r="F6" s="777"/>
      <c r="G6" s="40" t="e">
        <f>LOOKUP(B6, Lists!$C$8:$C$76, Lists!$D$8:$D$76)</f>
        <v>#N/A</v>
      </c>
      <c r="H6" s="40" t="e">
        <f>LOOKUP(B6, Lists!$C$8:$C$75, Lists!$E$8:$E$75)</f>
        <v>#N/A</v>
      </c>
      <c r="I6" s="18" t="e">
        <f>LOOKUP(B6, Lists!$C$8:$C$75, Lists!$F$8:$F$75)</f>
        <v>#N/A</v>
      </c>
      <c r="J6" s="18" t="e">
        <f>LOOKUP(B6, Lists!$C$8:$C$75, Lists!$G$8:$G$75)</f>
        <v>#N/A</v>
      </c>
      <c r="K6" s="18" t="e">
        <f>LOOKUP(B6, Lists!$C$8:$C$75, Lists!$H$8:$H$75)</f>
        <v>#N/A</v>
      </c>
      <c r="L6" s="67"/>
      <c r="M6" s="40" t="e">
        <f>LOOKUP(B6, Lists!$C$8:$C$75, Lists!$I$8:$I$75)</f>
        <v>#N/A</v>
      </c>
      <c r="N6" s="25"/>
      <c r="O6" s="410" t="e">
        <f>LOOKUP(B6, Lists!$C$8:$C$76, Lists!$M$8:$M$76)</f>
        <v>#N/A</v>
      </c>
      <c r="P6" s="413" t="e">
        <f>LOOKUP(B6, Lists!$C$8:$C$76, Lists!$J$8:$J$76)</f>
        <v>#N/A</v>
      </c>
      <c r="Q6" s="413" t="e">
        <f>LOOKUP(B6, Lists!$C$8:$C$76, Lists!$K$8:$K$76)</f>
        <v>#N/A</v>
      </c>
      <c r="R6" s="414"/>
      <c r="S6" s="417">
        <f>N6*R6</f>
        <v>0</v>
      </c>
      <c r="T6" s="410" t="e">
        <f>LOOKUP(B6, Lists!$C$8:$C$76, Lists!$L$8:$L$76)</f>
        <v>#N/A</v>
      </c>
      <c r="U6" s="623"/>
    </row>
    <row r="7" spans="2:21" hidden="1">
      <c r="B7" s="766">
        <f>'3 - Resilience Assessment'!K63</f>
        <v>0</v>
      </c>
      <c r="C7" s="767"/>
      <c r="D7" s="767"/>
      <c r="E7" s="767"/>
      <c r="F7" s="767"/>
      <c r="G7" s="40" t="e">
        <f>LOOKUP(B7, Lists!$C$8:$C$76, Lists!$D$8:$D$76)</f>
        <v>#N/A</v>
      </c>
      <c r="H7" s="40" t="e">
        <f>LOOKUP(B7, Lists!$C$8:$C$75, Lists!$E$8:$E$75)</f>
        <v>#N/A</v>
      </c>
      <c r="I7" s="18" t="e">
        <f>LOOKUP(B7, Lists!$C$8:$C$75, Lists!$F$8:$F$75)</f>
        <v>#N/A</v>
      </c>
      <c r="J7" s="18" t="e">
        <f>LOOKUP(B7, Lists!$C$8:$C$75, Lists!$G$8:$G$75)</f>
        <v>#N/A</v>
      </c>
      <c r="K7" s="18" t="e">
        <f>LOOKUP(B7, Lists!$C$8:$C$75, Lists!$H$8:$H$75)</f>
        <v>#N/A</v>
      </c>
      <c r="L7" s="67"/>
      <c r="M7" s="40" t="e">
        <f>LOOKUP(B7, Lists!$C$8:$C$75, Lists!$I$8:$I$75)</f>
        <v>#N/A</v>
      </c>
      <c r="N7" s="8"/>
      <c r="O7" s="409" t="e">
        <f>LOOKUP(B7, Lists!$C$8:$C$76, Lists!$M$8:$M$76)</f>
        <v>#N/A</v>
      </c>
      <c r="P7" s="415" t="e">
        <f>LOOKUP(B7, Lists!$C$8:$C$76, Lists!$J$8:$J$76)</f>
        <v>#N/A</v>
      </c>
      <c r="Q7" s="415" t="e">
        <f>LOOKUP(B7, Lists!$C$8:$C$76, Lists!$K$8:$K$76)</f>
        <v>#N/A</v>
      </c>
      <c r="R7" s="416"/>
      <c r="S7" s="418">
        <f t="shared" ref="S7:S70" si="0">N7*R7</f>
        <v>0</v>
      </c>
      <c r="T7" s="409" t="e">
        <f>LOOKUP(B7, Lists!$C$8:$C$76, Lists!$L$8:$L$76)</f>
        <v>#N/A</v>
      </c>
      <c r="U7" s="623"/>
    </row>
    <row r="8" spans="2:21" hidden="1">
      <c r="B8" s="766">
        <f>'3 - Resilience Assessment'!K64</f>
        <v>0</v>
      </c>
      <c r="C8" s="767"/>
      <c r="D8" s="767"/>
      <c r="E8" s="767"/>
      <c r="F8" s="767"/>
      <c r="G8" s="40" t="e">
        <f>LOOKUP(B8, Lists!$C$8:$C$75, Lists!$D$8:$D$75)</f>
        <v>#N/A</v>
      </c>
      <c r="H8" s="40" t="e">
        <f>LOOKUP(B8, Lists!$C$8:$C$75, Lists!$E$8:$E$75)</f>
        <v>#N/A</v>
      </c>
      <c r="I8" s="18" t="e">
        <f>LOOKUP(B8, Lists!$C$8:$C$75, Lists!$F$8:$F$75)</f>
        <v>#N/A</v>
      </c>
      <c r="J8" s="18" t="e">
        <f>LOOKUP(B8, Lists!$C$8:$C$75, Lists!$G$8:$G$75)</f>
        <v>#N/A</v>
      </c>
      <c r="K8" s="18" t="e">
        <f>LOOKUP(B8, Lists!$C$8:$C$75, Lists!$H$8:$H$75)</f>
        <v>#N/A</v>
      </c>
      <c r="L8" s="67"/>
      <c r="M8" s="40" t="e">
        <f>LOOKUP(B8, Lists!$C$8:$C$75, Lists!$I$8:$I$75)</f>
        <v>#N/A</v>
      </c>
      <c r="N8" s="8"/>
      <c r="O8" s="409" t="e">
        <f>LOOKUP(B8, Lists!$C$8:$C$76, Lists!$M$8:$M$76)</f>
        <v>#N/A</v>
      </c>
      <c r="P8" s="415" t="e">
        <f>LOOKUP(B8, Lists!$C$8:$C$76, Lists!$J$8:$J$76)</f>
        <v>#N/A</v>
      </c>
      <c r="Q8" s="415" t="e">
        <f>LOOKUP(B8, Lists!$C$8:$C$76, Lists!$K$8:$K$76)</f>
        <v>#N/A</v>
      </c>
      <c r="R8" s="416"/>
      <c r="S8" s="418">
        <f t="shared" si="0"/>
        <v>0</v>
      </c>
      <c r="T8" s="409" t="e">
        <f>LOOKUP(B8, Lists!$C$8:$C$76, Lists!$L$8:$L$76)</f>
        <v>#N/A</v>
      </c>
      <c r="U8" s="623"/>
    </row>
    <row r="9" spans="2:21" hidden="1">
      <c r="B9" s="766">
        <f>'3 - Resilience Assessment'!K65</f>
        <v>0</v>
      </c>
      <c r="C9" s="767"/>
      <c r="D9" s="767"/>
      <c r="E9" s="767"/>
      <c r="F9" s="767"/>
      <c r="G9" s="40" t="e">
        <f>LOOKUP(B9, Lists!$C$8:$C$75, Lists!$D$8:$D$75)</f>
        <v>#N/A</v>
      </c>
      <c r="H9" s="40" t="e">
        <f>LOOKUP(B9, Lists!$C$8:$C$75, Lists!$E$8:$E$75)</f>
        <v>#N/A</v>
      </c>
      <c r="I9" s="18" t="e">
        <f>LOOKUP(B9, Lists!$C$8:$C$75, Lists!$F$8:$F$75)</f>
        <v>#N/A</v>
      </c>
      <c r="J9" s="18" t="e">
        <f>LOOKUP(B9, Lists!$C$8:$C$75, Lists!$G$8:$G$75)</f>
        <v>#N/A</v>
      </c>
      <c r="K9" s="18" t="e">
        <f>LOOKUP(B9, Lists!$C$8:$C$75, Lists!$H$8:$H$75)</f>
        <v>#N/A</v>
      </c>
      <c r="L9" s="67"/>
      <c r="M9" s="40" t="e">
        <f>LOOKUP(B9, Lists!$C$8:$C$75, Lists!$I$8:$I$75)</f>
        <v>#N/A</v>
      </c>
      <c r="N9" s="8"/>
      <c r="O9" s="409" t="e">
        <f>LOOKUP(B9, Lists!$C$8:$C$76, Lists!$M$8:$M$76)</f>
        <v>#N/A</v>
      </c>
      <c r="P9" s="415" t="e">
        <f>LOOKUP(B9, Lists!$C$8:$C$76, Lists!$J$8:$J$76)</f>
        <v>#N/A</v>
      </c>
      <c r="Q9" s="415" t="e">
        <f>LOOKUP(B9, Lists!$C$8:$C$76, Lists!$K$8:$K$76)</f>
        <v>#N/A</v>
      </c>
      <c r="R9" s="416"/>
      <c r="S9" s="418">
        <f t="shared" si="0"/>
        <v>0</v>
      </c>
      <c r="T9" s="409" t="e">
        <f>LOOKUP(B9, Lists!$C$8:$C$76, Lists!$L$8:$L$76)</f>
        <v>#N/A</v>
      </c>
      <c r="U9" s="623"/>
    </row>
    <row r="10" spans="2:21" hidden="1">
      <c r="B10" s="766">
        <f>'3 - Resilience Assessment'!K66</f>
        <v>0</v>
      </c>
      <c r="C10" s="767"/>
      <c r="D10" s="767"/>
      <c r="E10" s="767"/>
      <c r="F10" s="767"/>
      <c r="G10" s="40" t="e">
        <f>LOOKUP(B10, Lists!$C$8:$C$75, Lists!$D$8:$D$75)</f>
        <v>#N/A</v>
      </c>
      <c r="H10" s="40" t="e">
        <f>LOOKUP(B10, Lists!$C$8:$C$75, Lists!$E$8:$E$75)</f>
        <v>#N/A</v>
      </c>
      <c r="I10" s="18" t="e">
        <f>LOOKUP(B10, Lists!$C$8:$C$75, Lists!$F$8:$F$75)</f>
        <v>#N/A</v>
      </c>
      <c r="J10" s="18" t="e">
        <f>LOOKUP(B10, Lists!$C$8:$C$75, Lists!$G$8:$G$75)</f>
        <v>#N/A</v>
      </c>
      <c r="K10" s="18" t="e">
        <f>LOOKUP(B10, Lists!$C$8:$C$75, Lists!$H$8:$H$75)</f>
        <v>#N/A</v>
      </c>
      <c r="L10" s="67"/>
      <c r="M10" s="40" t="e">
        <f>LOOKUP(B10, Lists!$C$8:$C$75, Lists!$I$8:$I$75)</f>
        <v>#N/A</v>
      </c>
      <c r="N10" s="8"/>
      <c r="O10" s="409" t="e">
        <f>LOOKUP(B10, Lists!$C$8:$C$76, Lists!$M$8:$M$76)</f>
        <v>#N/A</v>
      </c>
      <c r="P10" s="415" t="e">
        <f>LOOKUP(B10, Lists!$C$8:$C$76, Lists!$J$8:$J$76)</f>
        <v>#N/A</v>
      </c>
      <c r="Q10" s="415" t="e">
        <f>LOOKUP(B10, Lists!$C$8:$C$76, Lists!$K$8:$K$76)</f>
        <v>#N/A</v>
      </c>
      <c r="R10" s="416"/>
      <c r="S10" s="418">
        <f t="shared" si="0"/>
        <v>0</v>
      </c>
      <c r="T10" s="409" t="e">
        <f>LOOKUP(B10, Lists!$C$8:$C$76, Lists!$L$8:$L$76)</f>
        <v>#N/A</v>
      </c>
      <c r="U10" s="623"/>
    </row>
    <row r="11" spans="2:21" hidden="1">
      <c r="B11" s="766">
        <f>'3 - Resilience Assessment'!K67</f>
        <v>0</v>
      </c>
      <c r="C11" s="767"/>
      <c r="D11" s="767"/>
      <c r="E11" s="767"/>
      <c r="F11" s="767"/>
      <c r="G11" s="40" t="e">
        <f>LOOKUP(B11, Lists!$C$8:$C$75, Lists!$D$8:$D$75)</f>
        <v>#N/A</v>
      </c>
      <c r="H11" s="40" t="e">
        <f>LOOKUP(B11, Lists!$C$8:$C$75, Lists!$E$8:$E$75)</f>
        <v>#N/A</v>
      </c>
      <c r="I11" s="18" t="e">
        <f>LOOKUP(B11, Lists!$C$8:$C$75, Lists!$F$8:$F$75)</f>
        <v>#N/A</v>
      </c>
      <c r="J11" s="18" t="e">
        <f>LOOKUP(B11, Lists!$C$8:$C$75, Lists!$G$8:$G$75)</f>
        <v>#N/A</v>
      </c>
      <c r="K11" s="18" t="e">
        <f>LOOKUP(B11, Lists!$C$8:$C$75, Lists!$H$8:$H$75)</f>
        <v>#N/A</v>
      </c>
      <c r="L11" s="67"/>
      <c r="M11" s="40" t="e">
        <f>LOOKUP(B11, Lists!$C$8:$C$75, Lists!$I$8:$I$75)</f>
        <v>#N/A</v>
      </c>
      <c r="N11" s="8"/>
      <c r="O11" s="409" t="e">
        <f>LOOKUP(B11, Lists!$C$8:$C$76, Lists!$M$8:$M$76)</f>
        <v>#N/A</v>
      </c>
      <c r="P11" s="415" t="e">
        <f>LOOKUP(B11, Lists!$C$8:$C$76, Lists!$J$8:$J$76)</f>
        <v>#N/A</v>
      </c>
      <c r="Q11" s="415" t="e">
        <f>LOOKUP(B11, Lists!$C$8:$C$76, Lists!$K$8:$K$76)</f>
        <v>#N/A</v>
      </c>
      <c r="R11" s="416"/>
      <c r="S11" s="418">
        <f t="shared" si="0"/>
        <v>0</v>
      </c>
      <c r="T11" s="409" t="e">
        <f>LOOKUP(B11, Lists!$C$8:$C$76, Lists!$L$8:$L$76)</f>
        <v>#N/A</v>
      </c>
      <c r="U11" s="623"/>
    </row>
    <row r="12" spans="2:21" hidden="1">
      <c r="B12" s="766">
        <f>'3 - Resilience Assessment'!K68</f>
        <v>0</v>
      </c>
      <c r="C12" s="767"/>
      <c r="D12" s="767"/>
      <c r="E12" s="767"/>
      <c r="F12" s="767"/>
      <c r="G12" s="40" t="e">
        <f>LOOKUP(B12, Lists!$C$8:$C$75, Lists!$D$8:$D$75)</f>
        <v>#N/A</v>
      </c>
      <c r="H12" s="40" t="e">
        <f>LOOKUP(B12, Lists!$C$8:$C$75, Lists!$E$8:$E$75)</f>
        <v>#N/A</v>
      </c>
      <c r="I12" s="18" t="e">
        <f>LOOKUP(B12, Lists!$C$8:$C$75, Lists!$F$8:$F$75)</f>
        <v>#N/A</v>
      </c>
      <c r="J12" s="18" t="e">
        <f>LOOKUP(B12, Lists!$C$8:$C$75, Lists!$G$8:$G$75)</f>
        <v>#N/A</v>
      </c>
      <c r="K12" s="18" t="e">
        <f>LOOKUP(B12, Lists!$C$8:$C$75, Lists!$H$8:$H$75)</f>
        <v>#N/A</v>
      </c>
      <c r="L12" s="67"/>
      <c r="M12" s="40" t="e">
        <f>LOOKUP(B12, Lists!$C$8:$C$75, Lists!$I$8:$I$75)</f>
        <v>#N/A</v>
      </c>
      <c r="N12" s="8"/>
      <c r="O12" s="409" t="e">
        <f>LOOKUP(B12, Lists!$C$8:$C$76, Lists!$M$8:$M$76)</f>
        <v>#N/A</v>
      </c>
      <c r="P12" s="415" t="e">
        <f>LOOKUP(B12, Lists!$C$8:$C$76, Lists!$J$8:$J$76)</f>
        <v>#N/A</v>
      </c>
      <c r="Q12" s="415" t="e">
        <f>LOOKUP(B12, Lists!$C$8:$C$76, Lists!$K$8:$K$76)</f>
        <v>#N/A</v>
      </c>
      <c r="R12" s="416"/>
      <c r="S12" s="418">
        <f t="shared" si="0"/>
        <v>0</v>
      </c>
      <c r="T12" s="409" t="e">
        <f>LOOKUP(B12, Lists!$C$8:$C$76, Lists!$L$8:$L$76)</f>
        <v>#N/A</v>
      </c>
      <c r="U12" s="623"/>
    </row>
    <row r="13" spans="2:21" hidden="1">
      <c r="B13" s="766">
        <f>'3 - Resilience Assessment'!K69</f>
        <v>0</v>
      </c>
      <c r="C13" s="767"/>
      <c r="D13" s="767"/>
      <c r="E13" s="767"/>
      <c r="F13" s="767"/>
      <c r="G13" s="40" t="e">
        <f>LOOKUP(B13, Lists!$C$8:$C$75, Lists!$D$8:$D$75)</f>
        <v>#N/A</v>
      </c>
      <c r="H13" s="40" t="e">
        <f>LOOKUP(B13, Lists!$C$8:$C$75, Lists!$E$8:$E$75)</f>
        <v>#N/A</v>
      </c>
      <c r="I13" s="18" t="e">
        <f>LOOKUP(B13, Lists!$C$8:$C$75, Lists!$F$8:$F$75)</f>
        <v>#N/A</v>
      </c>
      <c r="J13" s="18" t="e">
        <f>LOOKUP(B13, Lists!$C$8:$C$75, Lists!$G$8:$G$75)</f>
        <v>#N/A</v>
      </c>
      <c r="K13" s="18" t="e">
        <f>LOOKUP(B13, Lists!$C$8:$C$75, Lists!$H$8:$H$75)</f>
        <v>#N/A</v>
      </c>
      <c r="L13" s="67"/>
      <c r="M13" s="40" t="e">
        <f>LOOKUP(B13, Lists!$C$8:$C$75, Lists!$I$8:$I$75)</f>
        <v>#N/A</v>
      </c>
      <c r="N13" s="8"/>
      <c r="O13" s="409" t="e">
        <f>LOOKUP(B13, Lists!$C$8:$C$76, Lists!$M$8:$M$76)</f>
        <v>#N/A</v>
      </c>
      <c r="P13" s="415" t="e">
        <f>LOOKUP(B13, Lists!$C$8:$C$76, Lists!$J$8:$J$76)</f>
        <v>#N/A</v>
      </c>
      <c r="Q13" s="415" t="e">
        <f>LOOKUP(B13, Lists!$C$8:$C$76, Lists!$K$8:$K$76)</f>
        <v>#N/A</v>
      </c>
      <c r="R13" s="416"/>
      <c r="S13" s="418">
        <f t="shared" si="0"/>
        <v>0</v>
      </c>
      <c r="T13" s="409" t="e">
        <f>LOOKUP(B13, Lists!$C$8:$C$76, Lists!$L$8:$L$76)</f>
        <v>#N/A</v>
      </c>
      <c r="U13" s="623"/>
    </row>
    <row r="14" spans="2:21" hidden="1">
      <c r="B14" s="766">
        <f>'3 - Resilience Assessment'!K70</f>
        <v>0</v>
      </c>
      <c r="C14" s="767"/>
      <c r="D14" s="767"/>
      <c r="E14" s="767"/>
      <c r="F14" s="767"/>
      <c r="G14" s="40" t="e">
        <f>LOOKUP(B14, Lists!$C$8:$C$75, Lists!$D$8:$D$75)</f>
        <v>#N/A</v>
      </c>
      <c r="H14" s="40" t="e">
        <f>LOOKUP(B14, Lists!$C$8:$C$75, Lists!$E$8:$E$75)</f>
        <v>#N/A</v>
      </c>
      <c r="I14" s="18" t="e">
        <f>LOOKUP(B14, Lists!$C$8:$C$75, Lists!$F$8:$F$75)</f>
        <v>#N/A</v>
      </c>
      <c r="J14" s="18" t="e">
        <f>LOOKUP(B14, Lists!$C$8:$C$75, Lists!$G$8:$G$75)</f>
        <v>#N/A</v>
      </c>
      <c r="K14" s="18" t="e">
        <f>LOOKUP(B14, Lists!$C$8:$C$75, Lists!$H$8:$H$75)</f>
        <v>#N/A</v>
      </c>
      <c r="L14" s="67"/>
      <c r="M14" s="40" t="e">
        <f>LOOKUP(B14, Lists!$C$8:$C$75, Lists!$I$8:$I$75)</f>
        <v>#N/A</v>
      </c>
      <c r="N14" s="8"/>
      <c r="O14" s="409" t="e">
        <f>LOOKUP(B14, Lists!$C$8:$C$76, Lists!$M$8:$M$76)</f>
        <v>#N/A</v>
      </c>
      <c r="P14" s="415" t="e">
        <f>LOOKUP(B14, Lists!$C$8:$C$76, Lists!$J$8:$J$76)</f>
        <v>#N/A</v>
      </c>
      <c r="Q14" s="415" t="e">
        <f>LOOKUP(B14, Lists!$C$8:$C$76, Lists!$K$8:$K$76)</f>
        <v>#N/A</v>
      </c>
      <c r="R14" s="416"/>
      <c r="S14" s="418">
        <f t="shared" si="0"/>
        <v>0</v>
      </c>
      <c r="T14" s="409" t="e">
        <f>LOOKUP(B14, Lists!$C$8:$C$76, Lists!$L$8:$L$76)</f>
        <v>#N/A</v>
      </c>
      <c r="U14" s="623"/>
    </row>
    <row r="15" spans="2:21" hidden="1">
      <c r="B15" s="766">
        <f>'3 - Resilience Assessment'!K71</f>
        <v>0</v>
      </c>
      <c r="C15" s="767"/>
      <c r="D15" s="767"/>
      <c r="E15" s="767"/>
      <c r="F15" s="767"/>
      <c r="G15" s="40" t="e">
        <f>LOOKUP(B15, Lists!$C$8:$C$75, Lists!$D$8:$D$75)</f>
        <v>#N/A</v>
      </c>
      <c r="H15" s="40" t="e">
        <f>LOOKUP(B15, Lists!$C$8:$C$75, Lists!$E$8:$E$75)</f>
        <v>#N/A</v>
      </c>
      <c r="I15" s="18" t="e">
        <f>LOOKUP(B15, Lists!$C$8:$C$75, Lists!$F$8:$F$75)</f>
        <v>#N/A</v>
      </c>
      <c r="J15" s="18" t="e">
        <f>LOOKUP(B15, Lists!$C$8:$C$75, Lists!$G$8:$G$75)</f>
        <v>#N/A</v>
      </c>
      <c r="K15" s="18" t="e">
        <f>LOOKUP(B15, Lists!$C$8:$C$75, Lists!$H$8:$H$75)</f>
        <v>#N/A</v>
      </c>
      <c r="L15" s="67"/>
      <c r="M15" s="40" t="e">
        <f>LOOKUP(B15, Lists!$C$8:$C$75, Lists!$I$8:$I$75)</f>
        <v>#N/A</v>
      </c>
      <c r="N15" s="8"/>
      <c r="O15" s="409" t="e">
        <f>LOOKUP(B15, Lists!$C$8:$C$76, Lists!$M$8:$M$76)</f>
        <v>#N/A</v>
      </c>
      <c r="P15" s="415" t="e">
        <f>LOOKUP(B15, Lists!$C$8:$C$76, Lists!$J$8:$J$76)</f>
        <v>#N/A</v>
      </c>
      <c r="Q15" s="415" t="e">
        <f>LOOKUP(B15, Lists!$C$8:$C$76, Lists!$K$8:$K$76)</f>
        <v>#N/A</v>
      </c>
      <c r="R15" s="416"/>
      <c r="S15" s="418">
        <f t="shared" si="0"/>
        <v>0</v>
      </c>
      <c r="T15" s="409" t="e">
        <f>LOOKUP(B15, Lists!$C$8:$C$76, Lists!$L$8:$L$76)</f>
        <v>#N/A</v>
      </c>
      <c r="U15" s="623"/>
    </row>
    <row r="16" spans="2:21" hidden="1">
      <c r="B16" s="766">
        <f>'3 - Resilience Assessment'!K72</f>
        <v>0</v>
      </c>
      <c r="C16" s="767"/>
      <c r="D16" s="767"/>
      <c r="E16" s="767"/>
      <c r="F16" s="767"/>
      <c r="G16" s="40" t="e">
        <f>LOOKUP(B16, Lists!$C$8:$C$75, Lists!$D$8:$D$75)</f>
        <v>#N/A</v>
      </c>
      <c r="H16" s="40" t="e">
        <f>LOOKUP(B16, Lists!$C$8:$C$75, Lists!$E$8:$E$75)</f>
        <v>#N/A</v>
      </c>
      <c r="I16" s="18" t="e">
        <f>LOOKUP(B16, Lists!$C$8:$C$75, Lists!$F$8:$F$75)</f>
        <v>#N/A</v>
      </c>
      <c r="J16" s="18" t="e">
        <f>LOOKUP(B16, Lists!$C$8:$C$75, Lists!$G$8:$G$75)</f>
        <v>#N/A</v>
      </c>
      <c r="K16" s="18" t="e">
        <f>LOOKUP(B16, Lists!$C$8:$C$75, Lists!$H$8:$H$75)</f>
        <v>#N/A</v>
      </c>
      <c r="L16" s="67"/>
      <c r="M16" s="40" t="e">
        <f>LOOKUP(B16, Lists!$C$8:$C$75, Lists!$I$8:$I$75)</f>
        <v>#N/A</v>
      </c>
      <c r="N16" s="8"/>
      <c r="O16" s="409" t="e">
        <f>LOOKUP(B16, Lists!$C$8:$C$76, Lists!$M$8:$M$76)</f>
        <v>#N/A</v>
      </c>
      <c r="P16" s="415" t="e">
        <f>LOOKUP(B16, Lists!$C$8:$C$76, Lists!$J$8:$J$76)</f>
        <v>#N/A</v>
      </c>
      <c r="Q16" s="415" t="e">
        <f>LOOKUP(B16, Lists!$C$8:$C$76, Lists!$K$8:$K$76)</f>
        <v>#N/A</v>
      </c>
      <c r="R16" s="416"/>
      <c r="S16" s="418">
        <f t="shared" si="0"/>
        <v>0</v>
      </c>
      <c r="T16" s="409" t="e">
        <f>LOOKUP(B16, Lists!$C$8:$C$76, Lists!$L$8:$L$76)</f>
        <v>#N/A</v>
      </c>
      <c r="U16" s="623"/>
    </row>
    <row r="17" spans="2:21" hidden="1">
      <c r="B17" s="766">
        <f>'3 - Resilience Assessment'!K73</f>
        <v>0</v>
      </c>
      <c r="C17" s="767"/>
      <c r="D17" s="767"/>
      <c r="E17" s="767"/>
      <c r="F17" s="767"/>
      <c r="G17" s="40" t="e">
        <f>LOOKUP(B17, Lists!$C$8:$C$75, Lists!$D$8:$D$75)</f>
        <v>#N/A</v>
      </c>
      <c r="H17" s="40" t="e">
        <f>LOOKUP(B17, Lists!$C$8:$C$75, Lists!$E$8:$E$75)</f>
        <v>#N/A</v>
      </c>
      <c r="I17" s="18" t="e">
        <f>LOOKUP(B17, Lists!$C$8:$C$75, Lists!$F$8:$F$75)</f>
        <v>#N/A</v>
      </c>
      <c r="J17" s="18" t="e">
        <f>LOOKUP(B17, Lists!$C$8:$C$75, Lists!$G$8:$G$75)</f>
        <v>#N/A</v>
      </c>
      <c r="K17" s="18" t="e">
        <f>LOOKUP(B17, Lists!$C$8:$C$75, Lists!$H$8:$H$75)</f>
        <v>#N/A</v>
      </c>
      <c r="L17" s="67"/>
      <c r="M17" s="40" t="e">
        <f>LOOKUP(B17, Lists!$C$8:$C$75, Lists!$I$8:$I$75)</f>
        <v>#N/A</v>
      </c>
      <c r="N17" s="8"/>
      <c r="O17" s="409" t="e">
        <f>LOOKUP(B17, Lists!$C$8:$C$76, Lists!$M$8:$M$76)</f>
        <v>#N/A</v>
      </c>
      <c r="P17" s="415" t="e">
        <f>LOOKUP(B17, Lists!$C$8:$C$76, Lists!$J$8:$J$76)</f>
        <v>#N/A</v>
      </c>
      <c r="Q17" s="415" t="e">
        <f>LOOKUP(B17, Lists!$C$8:$C$76, Lists!$K$8:$K$76)</f>
        <v>#N/A</v>
      </c>
      <c r="R17" s="416"/>
      <c r="S17" s="418">
        <f t="shared" si="0"/>
        <v>0</v>
      </c>
      <c r="T17" s="409" t="e">
        <f>LOOKUP(B17, Lists!$C$8:$C$76, Lists!$L$8:$L$76)</f>
        <v>#N/A</v>
      </c>
      <c r="U17" s="623"/>
    </row>
    <row r="18" spans="2:21" hidden="1">
      <c r="B18" s="766">
        <f>'3 - Resilience Assessment'!K74</f>
        <v>0</v>
      </c>
      <c r="C18" s="767"/>
      <c r="D18" s="767"/>
      <c r="E18" s="767"/>
      <c r="F18" s="767"/>
      <c r="G18" s="40" t="e">
        <f>LOOKUP(B18, Lists!$C$8:$C$75, Lists!$D$8:$D$75)</f>
        <v>#N/A</v>
      </c>
      <c r="H18" s="40" t="e">
        <f>LOOKUP(B18, Lists!$C$8:$C$75, Lists!$E$8:$E$75)</f>
        <v>#N/A</v>
      </c>
      <c r="I18" s="18" t="e">
        <f>LOOKUP(B18, Lists!$C$8:$C$75, Lists!$F$8:$F$75)</f>
        <v>#N/A</v>
      </c>
      <c r="J18" s="18" t="e">
        <f>LOOKUP(B18, Lists!$C$8:$C$75, Lists!$G$8:$G$75)</f>
        <v>#N/A</v>
      </c>
      <c r="K18" s="18" t="e">
        <f>LOOKUP(B18, Lists!$C$8:$C$75, Lists!$H$8:$H$75)</f>
        <v>#N/A</v>
      </c>
      <c r="L18" s="67"/>
      <c r="M18" s="40" t="e">
        <f>LOOKUP(B18, Lists!$C$8:$C$75, Lists!$I$8:$I$75)</f>
        <v>#N/A</v>
      </c>
      <c r="N18" s="8"/>
      <c r="O18" s="409" t="e">
        <f>LOOKUP(B18, Lists!$C$8:$C$76, Lists!$M$8:$M$76)</f>
        <v>#N/A</v>
      </c>
      <c r="P18" s="415" t="e">
        <f>LOOKUP(B18, Lists!$C$8:$C$76, Lists!$J$8:$J$76)</f>
        <v>#N/A</v>
      </c>
      <c r="Q18" s="415" t="e">
        <f>LOOKUP(B18, Lists!$C$8:$C$76, Lists!$K$8:$K$76)</f>
        <v>#N/A</v>
      </c>
      <c r="R18" s="416"/>
      <c r="S18" s="418">
        <f t="shared" si="0"/>
        <v>0</v>
      </c>
      <c r="T18" s="409" t="e">
        <f>LOOKUP(B18, Lists!$C$8:$C$76, Lists!$L$8:$L$76)</f>
        <v>#N/A</v>
      </c>
      <c r="U18" s="623"/>
    </row>
    <row r="19" spans="2:21" hidden="1">
      <c r="B19" s="766">
        <f>'3 - Resilience Assessment'!K75</f>
        <v>0</v>
      </c>
      <c r="C19" s="767"/>
      <c r="D19" s="767"/>
      <c r="E19" s="767"/>
      <c r="F19" s="767"/>
      <c r="G19" s="40" t="e">
        <f>LOOKUP(B19, Lists!$C$8:$C$75, Lists!$D$8:$D$75)</f>
        <v>#N/A</v>
      </c>
      <c r="H19" s="40" t="e">
        <f>LOOKUP(B19, Lists!$C$8:$C$75, Lists!$E$8:$E$75)</f>
        <v>#N/A</v>
      </c>
      <c r="I19" s="18" t="e">
        <f>LOOKUP(B19, Lists!$C$8:$C$75, Lists!$F$8:$F$75)</f>
        <v>#N/A</v>
      </c>
      <c r="J19" s="18" t="e">
        <f>LOOKUP(B19, Lists!$C$8:$C$75, Lists!$G$8:$G$75)</f>
        <v>#N/A</v>
      </c>
      <c r="K19" s="18" t="e">
        <f>LOOKUP(B19, Lists!$C$8:$C$75, Lists!$H$8:$H$75)</f>
        <v>#N/A</v>
      </c>
      <c r="L19" s="67"/>
      <c r="M19" s="40" t="e">
        <f>LOOKUP(B19, Lists!$C$8:$C$75, Lists!$I$8:$I$75)</f>
        <v>#N/A</v>
      </c>
      <c r="N19" s="8"/>
      <c r="O19" s="409" t="e">
        <f>LOOKUP(B19, Lists!$C$8:$C$76, Lists!$M$8:$M$76)</f>
        <v>#N/A</v>
      </c>
      <c r="P19" s="415" t="e">
        <f>LOOKUP(B19, Lists!$C$8:$C$76, Lists!$J$8:$J$76)</f>
        <v>#N/A</v>
      </c>
      <c r="Q19" s="415" t="e">
        <f>LOOKUP(B19, Lists!$C$8:$C$76, Lists!$K$8:$K$76)</f>
        <v>#N/A</v>
      </c>
      <c r="R19" s="416"/>
      <c r="S19" s="418">
        <f t="shared" si="0"/>
        <v>0</v>
      </c>
      <c r="T19" s="409" t="e">
        <f>LOOKUP(B19, Lists!$C$8:$C$76, Lists!$L$8:$L$76)</f>
        <v>#N/A</v>
      </c>
      <c r="U19" s="623"/>
    </row>
    <row r="20" spans="2:21" hidden="1">
      <c r="B20" s="766">
        <f>'3 - Resilience Assessment'!K76</f>
        <v>0</v>
      </c>
      <c r="C20" s="767"/>
      <c r="D20" s="767"/>
      <c r="E20" s="767"/>
      <c r="F20" s="767"/>
      <c r="G20" s="40" t="e">
        <f>LOOKUP(B20, Lists!$C$8:$C$75, Lists!$D$8:$D$75)</f>
        <v>#N/A</v>
      </c>
      <c r="H20" s="40" t="e">
        <f>LOOKUP(B20, Lists!$C$8:$C$75, Lists!$E$8:$E$75)</f>
        <v>#N/A</v>
      </c>
      <c r="I20" s="18" t="e">
        <f>LOOKUP(B20, Lists!$C$8:$C$75, Lists!$F$8:$F$75)</f>
        <v>#N/A</v>
      </c>
      <c r="J20" s="18" t="e">
        <f>LOOKUP(B20, Lists!$C$8:$C$75, Lists!$G$8:$G$75)</f>
        <v>#N/A</v>
      </c>
      <c r="K20" s="18" t="e">
        <f>LOOKUP(B20, Lists!$C$8:$C$75, Lists!$H$8:$H$75)</f>
        <v>#N/A</v>
      </c>
      <c r="L20" s="67"/>
      <c r="M20" s="40" t="e">
        <f>LOOKUP(B20, Lists!$C$8:$C$75, Lists!$I$8:$I$75)</f>
        <v>#N/A</v>
      </c>
      <c r="N20" s="8"/>
      <c r="O20" s="409" t="e">
        <f>LOOKUP(B20, Lists!$C$8:$C$76, Lists!$M$8:$M$76)</f>
        <v>#N/A</v>
      </c>
      <c r="P20" s="415" t="e">
        <f>LOOKUP(B20, Lists!$C$8:$C$76, Lists!$J$8:$J$76)</f>
        <v>#N/A</v>
      </c>
      <c r="Q20" s="415" t="e">
        <f>LOOKUP(B20, Lists!$C$8:$C$76, Lists!$K$8:$K$76)</f>
        <v>#N/A</v>
      </c>
      <c r="R20" s="416"/>
      <c r="S20" s="418">
        <f t="shared" si="0"/>
        <v>0</v>
      </c>
      <c r="T20" s="409" t="e">
        <f>LOOKUP(B20, Lists!$C$8:$C$76, Lists!$L$8:$L$76)</f>
        <v>#N/A</v>
      </c>
      <c r="U20" s="623"/>
    </row>
    <row r="21" spans="2:21" hidden="1">
      <c r="B21" s="766">
        <f>'3 - Resilience Assessment'!K77</f>
        <v>0</v>
      </c>
      <c r="C21" s="767"/>
      <c r="D21" s="767"/>
      <c r="E21" s="767"/>
      <c r="F21" s="767"/>
      <c r="G21" s="40" t="e">
        <f>LOOKUP(B21, Lists!$C$8:$C$75, Lists!$D$8:$D$75)</f>
        <v>#N/A</v>
      </c>
      <c r="H21" s="40" t="e">
        <f>LOOKUP(B21, Lists!$C$8:$C$75, Lists!$E$8:$E$75)</f>
        <v>#N/A</v>
      </c>
      <c r="I21" s="18" t="e">
        <f>LOOKUP(B21, Lists!$C$8:$C$75, Lists!$F$8:$F$75)</f>
        <v>#N/A</v>
      </c>
      <c r="J21" s="18" t="e">
        <f>LOOKUP(B21, Lists!$C$8:$C$75, Lists!$G$8:$G$75)</f>
        <v>#N/A</v>
      </c>
      <c r="K21" s="18" t="e">
        <f>LOOKUP(B21, Lists!$C$8:$C$75, Lists!$H$8:$H$75)</f>
        <v>#N/A</v>
      </c>
      <c r="L21" s="67"/>
      <c r="M21" s="40" t="e">
        <f>LOOKUP(B21, Lists!$C$8:$C$75, Lists!$I$8:$I$75)</f>
        <v>#N/A</v>
      </c>
      <c r="N21" s="8"/>
      <c r="O21" s="409" t="e">
        <f>LOOKUP(B21, Lists!$C$8:$C$76, Lists!$M$8:$M$76)</f>
        <v>#N/A</v>
      </c>
      <c r="P21" s="415" t="e">
        <f>LOOKUP(B21, Lists!$C$8:$C$76, Lists!$J$8:$J$76)</f>
        <v>#N/A</v>
      </c>
      <c r="Q21" s="415" t="e">
        <f>LOOKUP(B21, Lists!$C$8:$C$76, Lists!$K$8:$K$76)</f>
        <v>#N/A</v>
      </c>
      <c r="R21" s="416"/>
      <c r="S21" s="418">
        <f t="shared" si="0"/>
        <v>0</v>
      </c>
      <c r="T21" s="409" t="e">
        <f>LOOKUP(B21, Lists!$C$8:$C$76, Lists!$L$8:$L$76)</f>
        <v>#N/A</v>
      </c>
      <c r="U21" s="623"/>
    </row>
    <row r="22" spans="2:21" hidden="1">
      <c r="B22" s="766">
        <f>'3 - Resilience Assessment'!K78</f>
        <v>0</v>
      </c>
      <c r="C22" s="767"/>
      <c r="D22" s="767"/>
      <c r="E22" s="767"/>
      <c r="F22" s="767"/>
      <c r="G22" s="40" t="e">
        <f>LOOKUP(B22, Lists!$C$8:$C$75, Lists!$D$8:$D$75)</f>
        <v>#N/A</v>
      </c>
      <c r="H22" s="40" t="e">
        <f>LOOKUP(B22, Lists!$C$8:$C$75, Lists!$E$8:$E$75)</f>
        <v>#N/A</v>
      </c>
      <c r="I22" s="18" t="e">
        <f>LOOKUP(B22, Lists!$C$8:$C$75, Lists!$F$8:$F$75)</f>
        <v>#N/A</v>
      </c>
      <c r="J22" s="18" t="e">
        <f>LOOKUP(B22, Lists!$C$8:$C$75, Lists!$G$8:$G$75)</f>
        <v>#N/A</v>
      </c>
      <c r="K22" s="18" t="e">
        <f>LOOKUP(B22, Lists!$C$8:$C$75, Lists!$H$8:$H$75)</f>
        <v>#N/A</v>
      </c>
      <c r="L22" s="67"/>
      <c r="M22" s="40" t="e">
        <f>LOOKUP(B22, Lists!$C$8:$C$75, Lists!$I$8:$I$75)</f>
        <v>#N/A</v>
      </c>
      <c r="N22" s="8"/>
      <c r="O22" s="409" t="e">
        <f>LOOKUP(B22, Lists!$C$8:$C$76, Lists!$M$8:$M$76)</f>
        <v>#N/A</v>
      </c>
      <c r="P22" s="415" t="e">
        <f>LOOKUP(B22, Lists!$C$8:$C$76, Lists!$J$8:$J$76)</f>
        <v>#N/A</v>
      </c>
      <c r="Q22" s="415" t="e">
        <f>LOOKUP(B22, Lists!$C$8:$C$76, Lists!$K$8:$K$76)</f>
        <v>#N/A</v>
      </c>
      <c r="R22" s="416"/>
      <c r="S22" s="418">
        <f t="shared" si="0"/>
        <v>0</v>
      </c>
      <c r="T22" s="409" t="e">
        <f>LOOKUP(B22, Lists!$C$8:$C$76, Lists!$L$8:$L$76)</f>
        <v>#N/A</v>
      </c>
      <c r="U22" s="623"/>
    </row>
    <row r="23" spans="2:21" hidden="1">
      <c r="B23" s="766">
        <f>'3 - Resilience Assessment'!K79</f>
        <v>0</v>
      </c>
      <c r="C23" s="767"/>
      <c r="D23" s="767"/>
      <c r="E23" s="767"/>
      <c r="F23" s="767"/>
      <c r="G23" s="40" t="e">
        <f>LOOKUP(B23, Lists!$C$8:$C$75, Lists!$D$8:$D$75)</f>
        <v>#N/A</v>
      </c>
      <c r="H23" s="40" t="e">
        <f>LOOKUP(B23, Lists!$C$8:$C$75, Lists!$E$8:$E$75)</f>
        <v>#N/A</v>
      </c>
      <c r="I23" s="18" t="e">
        <f>LOOKUP(B23, Lists!$C$8:$C$75, Lists!$F$8:$F$75)</f>
        <v>#N/A</v>
      </c>
      <c r="J23" s="18" t="e">
        <f>LOOKUP(B23, Lists!$C$8:$C$75, Lists!$G$8:$G$75)</f>
        <v>#N/A</v>
      </c>
      <c r="K23" s="18" t="e">
        <f>LOOKUP(B23, Lists!$C$8:$C$75, Lists!$H$8:$H$75)</f>
        <v>#N/A</v>
      </c>
      <c r="L23" s="67"/>
      <c r="M23" s="40" t="e">
        <f>LOOKUP(B23, Lists!$C$8:$C$75, Lists!$I$8:$I$75)</f>
        <v>#N/A</v>
      </c>
      <c r="N23" s="8"/>
      <c r="O23" s="409" t="e">
        <f>LOOKUP(B23, Lists!$C$8:$C$76, Lists!$M$8:$M$76)</f>
        <v>#N/A</v>
      </c>
      <c r="P23" s="415" t="e">
        <f>LOOKUP(B23, Lists!$C$8:$C$76, Lists!$J$8:$J$76)</f>
        <v>#N/A</v>
      </c>
      <c r="Q23" s="415" t="e">
        <f>LOOKUP(B23, Lists!$C$8:$C$76, Lists!$K$8:$K$76)</f>
        <v>#N/A</v>
      </c>
      <c r="R23" s="416"/>
      <c r="S23" s="418">
        <f t="shared" si="0"/>
        <v>0</v>
      </c>
      <c r="T23" s="409" t="e">
        <f>LOOKUP(B23, Lists!$C$8:$C$76, Lists!$L$8:$L$76)</f>
        <v>#N/A</v>
      </c>
      <c r="U23" s="623"/>
    </row>
    <row r="24" spans="2:21" hidden="1">
      <c r="B24" s="766">
        <f>'3 - Resilience Assessment'!K80</f>
        <v>0</v>
      </c>
      <c r="C24" s="767"/>
      <c r="D24" s="767"/>
      <c r="E24" s="767"/>
      <c r="F24" s="767"/>
      <c r="G24" s="40" t="e">
        <f>LOOKUP(B24, Lists!$C$8:$C$75, Lists!$D$8:$D$75)</f>
        <v>#N/A</v>
      </c>
      <c r="H24" s="40" t="e">
        <f>LOOKUP(B24, Lists!$C$8:$C$75, Lists!$E$8:$E$75)</f>
        <v>#N/A</v>
      </c>
      <c r="I24" s="18" t="e">
        <f>LOOKUP(B24, Lists!$C$8:$C$75, Lists!$F$8:$F$75)</f>
        <v>#N/A</v>
      </c>
      <c r="J24" s="18" t="e">
        <f>LOOKUP(B24, Lists!$C$8:$C$75, Lists!$G$8:$G$75)</f>
        <v>#N/A</v>
      </c>
      <c r="K24" s="18" t="e">
        <f>LOOKUP(B24, Lists!$C$8:$C$75, Lists!$H$8:$H$75)</f>
        <v>#N/A</v>
      </c>
      <c r="L24" s="67"/>
      <c r="M24" s="40" t="e">
        <f>LOOKUP(B24, Lists!$C$8:$C$75, Lists!$I$8:$I$75)</f>
        <v>#N/A</v>
      </c>
      <c r="N24" s="8"/>
      <c r="O24" s="409" t="e">
        <f>LOOKUP(B24, Lists!$C$8:$C$76, Lists!$M$8:$M$76)</f>
        <v>#N/A</v>
      </c>
      <c r="P24" s="415" t="e">
        <f>LOOKUP(B24, Lists!$C$8:$C$76, Lists!$J$8:$J$76)</f>
        <v>#N/A</v>
      </c>
      <c r="Q24" s="415" t="e">
        <f>LOOKUP(B24, Lists!$C$8:$C$76, Lists!$K$8:$K$76)</f>
        <v>#N/A</v>
      </c>
      <c r="R24" s="416"/>
      <c r="S24" s="418">
        <f t="shared" si="0"/>
        <v>0</v>
      </c>
      <c r="T24" s="409" t="e">
        <f>LOOKUP(B24, Lists!$C$8:$C$76, Lists!$L$8:$L$76)</f>
        <v>#N/A</v>
      </c>
      <c r="U24" s="623"/>
    </row>
    <row r="25" spans="2:21" hidden="1">
      <c r="B25" s="766">
        <f>'3 - Resilience Assessment'!K81</f>
        <v>0</v>
      </c>
      <c r="C25" s="767"/>
      <c r="D25" s="767"/>
      <c r="E25" s="767"/>
      <c r="F25" s="767"/>
      <c r="G25" s="40" t="e">
        <f>LOOKUP(B25, Lists!$C$8:$C$75, Lists!$D$8:$D$75)</f>
        <v>#N/A</v>
      </c>
      <c r="H25" s="40" t="e">
        <f>LOOKUP(B25, Lists!$C$8:$C$75, Lists!$E$8:$E$75)</f>
        <v>#N/A</v>
      </c>
      <c r="I25" s="18" t="e">
        <f>LOOKUP(B25, Lists!$C$8:$C$75, Lists!$F$8:$F$75)</f>
        <v>#N/A</v>
      </c>
      <c r="J25" s="18" t="e">
        <f>LOOKUP(B25, Lists!$C$8:$C$75, Lists!$G$8:$G$75)</f>
        <v>#N/A</v>
      </c>
      <c r="K25" s="18" t="e">
        <f>LOOKUP(B25, Lists!$C$8:$C$75, Lists!$H$8:$H$75)</f>
        <v>#N/A</v>
      </c>
      <c r="L25" s="67"/>
      <c r="M25" s="40" t="e">
        <f>LOOKUP(B25, Lists!$C$8:$C$75, Lists!$I$8:$I$75)</f>
        <v>#N/A</v>
      </c>
      <c r="N25" s="8"/>
      <c r="O25" s="409" t="e">
        <f>LOOKUP(B25, Lists!$C$8:$C$76, Lists!$M$8:$M$76)</f>
        <v>#N/A</v>
      </c>
      <c r="P25" s="415" t="e">
        <f>LOOKUP(B25, Lists!$C$8:$C$76, Lists!$J$8:$J$76)</f>
        <v>#N/A</v>
      </c>
      <c r="Q25" s="415" t="e">
        <f>LOOKUP(B25, Lists!$C$8:$C$76, Lists!$K$8:$K$76)</f>
        <v>#N/A</v>
      </c>
      <c r="R25" s="416"/>
      <c r="S25" s="418">
        <f t="shared" si="0"/>
        <v>0</v>
      </c>
      <c r="T25" s="409" t="e">
        <f>LOOKUP(B25, Lists!$C$8:$C$76, Lists!$L$8:$L$76)</f>
        <v>#N/A</v>
      </c>
      <c r="U25" s="623"/>
    </row>
    <row r="26" spans="2:21" hidden="1">
      <c r="B26" s="766">
        <f>'3 - Resilience Assessment'!K82</f>
        <v>0</v>
      </c>
      <c r="C26" s="767"/>
      <c r="D26" s="767"/>
      <c r="E26" s="767"/>
      <c r="F26" s="767"/>
      <c r="G26" s="40" t="e">
        <f>LOOKUP(B26, Lists!$C$8:$C$75, Lists!$D$8:$D$75)</f>
        <v>#N/A</v>
      </c>
      <c r="H26" s="40" t="e">
        <f>LOOKUP(B26, Lists!$C$8:$C$75, Lists!$E$8:$E$75)</f>
        <v>#N/A</v>
      </c>
      <c r="I26" s="18" t="e">
        <f>LOOKUP(B26, Lists!$C$8:$C$75, Lists!$F$8:$F$75)</f>
        <v>#N/A</v>
      </c>
      <c r="J26" s="18" t="e">
        <f>LOOKUP(B26, Lists!$C$8:$C$75, Lists!$G$8:$G$75)</f>
        <v>#N/A</v>
      </c>
      <c r="K26" s="18" t="e">
        <f>LOOKUP(B26, Lists!$C$8:$C$75, Lists!$H$8:$H$75)</f>
        <v>#N/A</v>
      </c>
      <c r="L26" s="67"/>
      <c r="M26" s="40" t="e">
        <f>LOOKUP(B26, Lists!$C$8:$C$75, Lists!$I$8:$I$75)</f>
        <v>#N/A</v>
      </c>
      <c r="N26" s="8"/>
      <c r="O26" s="409" t="e">
        <f>LOOKUP(B26, Lists!$C$8:$C$76, Lists!$M$8:$M$76)</f>
        <v>#N/A</v>
      </c>
      <c r="P26" s="415" t="e">
        <f>LOOKUP(B26, Lists!$C$8:$C$76, Lists!$J$8:$J$76)</f>
        <v>#N/A</v>
      </c>
      <c r="Q26" s="415" t="e">
        <f>LOOKUP(B26, Lists!$C$8:$C$76, Lists!$K$8:$K$76)</f>
        <v>#N/A</v>
      </c>
      <c r="R26" s="416"/>
      <c r="S26" s="418">
        <f t="shared" si="0"/>
        <v>0</v>
      </c>
      <c r="T26" s="409" t="e">
        <f>LOOKUP(B26, Lists!$C$8:$C$76, Lists!$L$8:$L$76)</f>
        <v>#N/A</v>
      </c>
      <c r="U26" s="623"/>
    </row>
    <row r="27" spans="2:21" hidden="1">
      <c r="B27" s="766">
        <f>'3 - Resilience Assessment'!K83</f>
        <v>0</v>
      </c>
      <c r="C27" s="767"/>
      <c r="D27" s="767"/>
      <c r="E27" s="767"/>
      <c r="F27" s="767"/>
      <c r="G27" s="40" t="e">
        <f>LOOKUP(B27, Lists!$C$8:$C$75, Lists!$D$8:$D$75)</f>
        <v>#N/A</v>
      </c>
      <c r="H27" s="40" t="e">
        <f>LOOKUP(B27, Lists!$C$8:$C$75, Lists!$E$8:$E$75)</f>
        <v>#N/A</v>
      </c>
      <c r="I27" s="18" t="e">
        <f>LOOKUP(B27, Lists!$C$8:$C$75, Lists!$F$8:$F$75)</f>
        <v>#N/A</v>
      </c>
      <c r="J27" s="18" t="e">
        <f>LOOKUP(B27, Lists!$C$8:$C$75, Lists!$G$8:$G$75)</f>
        <v>#N/A</v>
      </c>
      <c r="K27" s="18" t="e">
        <f>LOOKUP(B27, Lists!$C$8:$C$75, Lists!$H$8:$H$75)</f>
        <v>#N/A</v>
      </c>
      <c r="L27" s="67"/>
      <c r="M27" s="40" t="e">
        <f>LOOKUP(B27, Lists!$C$8:$C$75, Lists!$I$8:$I$75)</f>
        <v>#N/A</v>
      </c>
      <c r="N27" s="8"/>
      <c r="O27" s="409" t="e">
        <f>LOOKUP(B27, Lists!$C$8:$C$76, Lists!$M$8:$M$76)</f>
        <v>#N/A</v>
      </c>
      <c r="P27" s="415" t="e">
        <f>LOOKUP(B27, Lists!$C$8:$C$76, Lists!$J$8:$J$76)</f>
        <v>#N/A</v>
      </c>
      <c r="Q27" s="415" t="e">
        <f>LOOKUP(B27, Lists!$C$8:$C$76, Lists!$K$8:$K$76)</f>
        <v>#N/A</v>
      </c>
      <c r="R27" s="416"/>
      <c r="S27" s="418">
        <f t="shared" si="0"/>
        <v>0</v>
      </c>
      <c r="T27" s="409" t="e">
        <f>LOOKUP(B27, Lists!$C$8:$C$76, Lists!$L$8:$L$76)</f>
        <v>#N/A</v>
      </c>
      <c r="U27" s="623"/>
    </row>
    <row r="28" spans="2:21" hidden="1">
      <c r="B28" s="766">
        <f>'3 - Resilience Assessment'!K84</f>
        <v>0</v>
      </c>
      <c r="C28" s="767"/>
      <c r="D28" s="767"/>
      <c r="E28" s="767"/>
      <c r="F28" s="767"/>
      <c r="G28" s="40" t="e">
        <f>LOOKUP(B28, Lists!$C$8:$C$75, Lists!$D$8:$D$75)</f>
        <v>#N/A</v>
      </c>
      <c r="H28" s="40" t="e">
        <f>LOOKUP(B28, Lists!$C$8:$C$75, Lists!$E$8:$E$75)</f>
        <v>#N/A</v>
      </c>
      <c r="I28" s="18" t="e">
        <f>LOOKUP(B28, Lists!$C$8:$C$75, Lists!$F$8:$F$75)</f>
        <v>#N/A</v>
      </c>
      <c r="J28" s="18" t="e">
        <f>LOOKUP(B28, Lists!$C$8:$C$75, Lists!$G$8:$G$75)</f>
        <v>#N/A</v>
      </c>
      <c r="K28" s="18" t="e">
        <f>LOOKUP(B28, Lists!$C$8:$C$75, Lists!$H$8:$H$75)</f>
        <v>#N/A</v>
      </c>
      <c r="L28" s="67"/>
      <c r="M28" s="40" t="e">
        <f>LOOKUP(B28, Lists!$C$8:$C$75, Lists!$I$8:$I$75)</f>
        <v>#N/A</v>
      </c>
      <c r="N28" s="8"/>
      <c r="O28" s="409" t="e">
        <f>LOOKUP(B28, Lists!$C$8:$C$76, Lists!$M$8:$M$76)</f>
        <v>#N/A</v>
      </c>
      <c r="P28" s="415" t="e">
        <f>LOOKUP(B28, Lists!$C$8:$C$76, Lists!$J$8:$J$76)</f>
        <v>#N/A</v>
      </c>
      <c r="Q28" s="415" t="e">
        <f>LOOKUP(B28, Lists!$C$8:$C$76, Lists!$K$8:$K$76)</f>
        <v>#N/A</v>
      </c>
      <c r="R28" s="416"/>
      <c r="S28" s="418">
        <f t="shared" si="0"/>
        <v>0</v>
      </c>
      <c r="T28" s="409" t="e">
        <f>LOOKUP(B28, Lists!$C$8:$C$76, Lists!$L$8:$L$76)</f>
        <v>#N/A</v>
      </c>
      <c r="U28" s="623"/>
    </row>
    <row r="29" spans="2:21" hidden="1">
      <c r="B29" s="766">
        <f>'3 - Resilience Assessment'!K85</f>
        <v>0</v>
      </c>
      <c r="C29" s="767"/>
      <c r="D29" s="767"/>
      <c r="E29" s="767"/>
      <c r="F29" s="767"/>
      <c r="G29" s="40" t="e">
        <f>LOOKUP(B29, Lists!$C$8:$C$75, Lists!$D$8:$D$75)</f>
        <v>#N/A</v>
      </c>
      <c r="H29" s="40" t="e">
        <f>LOOKUP(B29, Lists!$C$8:$C$75, Lists!$E$8:$E$75)</f>
        <v>#N/A</v>
      </c>
      <c r="I29" s="18" t="e">
        <f>LOOKUP(B29, Lists!$C$8:$C$75, Lists!$F$8:$F$75)</f>
        <v>#N/A</v>
      </c>
      <c r="J29" s="18" t="e">
        <f>LOOKUP(B29, Lists!$C$8:$C$75, Lists!$G$8:$G$75)</f>
        <v>#N/A</v>
      </c>
      <c r="K29" s="18" t="e">
        <f>LOOKUP(B29, Lists!$C$8:$C$75, Lists!$H$8:$H$75)</f>
        <v>#N/A</v>
      </c>
      <c r="L29" s="67"/>
      <c r="M29" s="40" t="e">
        <f>LOOKUP(B29, Lists!$C$8:$C$75, Lists!$I$8:$I$75)</f>
        <v>#N/A</v>
      </c>
      <c r="N29" s="8"/>
      <c r="O29" s="409" t="e">
        <f>LOOKUP(B29, Lists!$C$8:$C$76, Lists!$M$8:$M$76)</f>
        <v>#N/A</v>
      </c>
      <c r="P29" s="415" t="e">
        <f>LOOKUP(B29, Lists!$C$8:$C$76, Lists!$J$8:$J$76)</f>
        <v>#N/A</v>
      </c>
      <c r="Q29" s="415" t="e">
        <f>LOOKUP(B29, Lists!$C$8:$C$76, Lists!$K$8:$K$76)</f>
        <v>#N/A</v>
      </c>
      <c r="R29" s="416"/>
      <c r="S29" s="418">
        <f t="shared" si="0"/>
        <v>0</v>
      </c>
      <c r="T29" s="409" t="e">
        <f>LOOKUP(B29, Lists!$C$8:$C$76, Lists!$L$8:$L$76)</f>
        <v>#N/A</v>
      </c>
      <c r="U29" s="623"/>
    </row>
    <row r="30" spans="2:21" hidden="1">
      <c r="B30" s="766">
        <f>'3 - Resilience Assessment'!K86</f>
        <v>0</v>
      </c>
      <c r="C30" s="767"/>
      <c r="D30" s="767"/>
      <c r="E30" s="767"/>
      <c r="F30" s="767"/>
      <c r="G30" s="40" t="e">
        <f>LOOKUP(B30, Lists!$C$8:$C$75, Lists!$D$8:$D$75)</f>
        <v>#N/A</v>
      </c>
      <c r="H30" s="40" t="e">
        <f>LOOKUP(B30, Lists!$C$8:$C$75, Lists!$E$8:$E$75)</f>
        <v>#N/A</v>
      </c>
      <c r="I30" s="18" t="e">
        <f>LOOKUP(B30, Lists!$C$8:$C$75, Lists!$F$8:$F$75)</f>
        <v>#N/A</v>
      </c>
      <c r="J30" s="18" t="e">
        <f>LOOKUP(B30, Lists!$C$8:$C$75, Lists!$G$8:$G$75)</f>
        <v>#N/A</v>
      </c>
      <c r="K30" s="18" t="e">
        <f>LOOKUP(B30, Lists!$C$8:$C$75, Lists!$H$8:$H$75)</f>
        <v>#N/A</v>
      </c>
      <c r="L30" s="67"/>
      <c r="M30" s="40" t="e">
        <f>LOOKUP(B30, Lists!$C$8:$C$75, Lists!$I$8:$I$75)</f>
        <v>#N/A</v>
      </c>
      <c r="N30" s="8"/>
      <c r="O30" s="409" t="e">
        <f>LOOKUP(B30, Lists!$C$8:$C$76, Lists!$M$8:$M$76)</f>
        <v>#N/A</v>
      </c>
      <c r="P30" s="415" t="e">
        <f>LOOKUP(B30, Lists!$C$8:$C$76, Lists!$J$8:$J$76)</f>
        <v>#N/A</v>
      </c>
      <c r="Q30" s="415" t="e">
        <f>LOOKUP(B30, Lists!$C$8:$C$76, Lists!$K$8:$K$76)</f>
        <v>#N/A</v>
      </c>
      <c r="R30" s="416"/>
      <c r="S30" s="418">
        <f t="shared" si="0"/>
        <v>0</v>
      </c>
      <c r="T30" s="409" t="e">
        <f>LOOKUP(B30, Lists!$C$8:$C$76, Lists!$L$8:$L$76)</f>
        <v>#N/A</v>
      </c>
      <c r="U30" s="623"/>
    </row>
    <row r="31" spans="2:21" hidden="1">
      <c r="B31" s="766">
        <f>'3 - Resilience Assessment'!K87</f>
        <v>0</v>
      </c>
      <c r="C31" s="767"/>
      <c r="D31" s="767"/>
      <c r="E31" s="767"/>
      <c r="F31" s="767"/>
      <c r="G31" s="40" t="e">
        <f>LOOKUP(B31, Lists!$C$8:$C$75, Lists!$D$8:$D$75)</f>
        <v>#N/A</v>
      </c>
      <c r="H31" s="40" t="e">
        <f>LOOKUP(B31, Lists!$C$8:$C$75, Lists!$E$8:$E$75)</f>
        <v>#N/A</v>
      </c>
      <c r="I31" s="18" t="e">
        <f>LOOKUP(B31, Lists!$C$8:$C$75, Lists!$F$8:$F$75)</f>
        <v>#N/A</v>
      </c>
      <c r="J31" s="18" t="e">
        <f>LOOKUP(B31, Lists!$C$8:$C$75, Lists!$G$8:$G$75)</f>
        <v>#N/A</v>
      </c>
      <c r="K31" s="18" t="e">
        <f>LOOKUP(B31, Lists!$C$8:$C$75, Lists!$H$8:$H$75)</f>
        <v>#N/A</v>
      </c>
      <c r="L31" s="67"/>
      <c r="M31" s="40" t="e">
        <f>LOOKUP(B31, Lists!$C$8:$C$75, Lists!$I$8:$I$75)</f>
        <v>#N/A</v>
      </c>
      <c r="N31" s="8"/>
      <c r="O31" s="409" t="e">
        <f>LOOKUP(B31, Lists!$C$8:$C$76, Lists!$M$8:$M$76)</f>
        <v>#N/A</v>
      </c>
      <c r="P31" s="415" t="e">
        <f>LOOKUP(B31, Lists!$C$8:$C$76, Lists!$J$8:$J$76)</f>
        <v>#N/A</v>
      </c>
      <c r="Q31" s="415" t="e">
        <f>LOOKUP(B31, Lists!$C$8:$C$76, Lists!$K$8:$K$76)</f>
        <v>#N/A</v>
      </c>
      <c r="R31" s="416"/>
      <c r="S31" s="418">
        <f t="shared" si="0"/>
        <v>0</v>
      </c>
      <c r="T31" s="409" t="e">
        <f>LOOKUP(B31, Lists!$C$8:$C$76, Lists!$L$8:$L$76)</f>
        <v>#N/A</v>
      </c>
      <c r="U31" s="623"/>
    </row>
    <row r="32" spans="2:21" hidden="1">
      <c r="B32" s="766">
        <f>'3 - Resilience Assessment'!K88</f>
        <v>0</v>
      </c>
      <c r="C32" s="767"/>
      <c r="D32" s="767"/>
      <c r="E32" s="767"/>
      <c r="F32" s="767"/>
      <c r="G32" s="40" t="e">
        <f>LOOKUP(B32, Lists!$C$8:$C$75, Lists!$D$8:$D$75)</f>
        <v>#N/A</v>
      </c>
      <c r="H32" s="40" t="e">
        <f>LOOKUP(B32, Lists!$C$8:$C$75, Lists!$E$8:$E$75)</f>
        <v>#N/A</v>
      </c>
      <c r="I32" s="18" t="e">
        <f>LOOKUP(B32, Lists!$C$8:$C$75, Lists!$F$8:$F$75)</f>
        <v>#N/A</v>
      </c>
      <c r="J32" s="18" t="e">
        <f>LOOKUP(B32, Lists!$C$8:$C$75, Lists!$G$8:$G$75)</f>
        <v>#N/A</v>
      </c>
      <c r="K32" s="18" t="e">
        <f>LOOKUP(B32, Lists!$C$8:$C$75, Lists!$H$8:$H$75)</f>
        <v>#N/A</v>
      </c>
      <c r="L32" s="67"/>
      <c r="M32" s="40" t="e">
        <f>LOOKUP(B32, Lists!$C$8:$C$75, Lists!$I$8:$I$75)</f>
        <v>#N/A</v>
      </c>
      <c r="N32" s="8"/>
      <c r="O32" s="409" t="e">
        <f>LOOKUP(B32, Lists!$C$8:$C$76, Lists!$M$8:$M$76)</f>
        <v>#N/A</v>
      </c>
      <c r="P32" s="415" t="e">
        <f>LOOKUP(B32, Lists!$C$8:$C$76, Lists!$J$8:$J$76)</f>
        <v>#N/A</v>
      </c>
      <c r="Q32" s="415" t="e">
        <f>LOOKUP(B32, Lists!$C$8:$C$76, Lists!$K$8:$K$76)</f>
        <v>#N/A</v>
      </c>
      <c r="R32" s="416"/>
      <c r="S32" s="418">
        <f t="shared" si="0"/>
        <v>0</v>
      </c>
      <c r="T32" s="409" t="e">
        <f>LOOKUP(B32, Lists!$C$8:$C$76, Lists!$L$8:$L$76)</f>
        <v>#N/A</v>
      </c>
      <c r="U32" s="623"/>
    </row>
    <row r="33" spans="2:21" hidden="1">
      <c r="B33" s="766">
        <f>'3 - Resilience Assessment'!K89</f>
        <v>0</v>
      </c>
      <c r="C33" s="767"/>
      <c r="D33" s="767"/>
      <c r="E33" s="767"/>
      <c r="F33" s="767"/>
      <c r="G33" s="40" t="e">
        <f>LOOKUP(B33, Lists!$C$8:$C$75, Lists!$D$8:$D$75)</f>
        <v>#N/A</v>
      </c>
      <c r="H33" s="40" t="e">
        <f>LOOKUP(B33, Lists!$C$8:$C$75, Lists!$E$8:$E$75)</f>
        <v>#N/A</v>
      </c>
      <c r="I33" s="18" t="e">
        <f>LOOKUP(B33, Lists!$C$8:$C$75, Lists!$F$8:$F$75)</f>
        <v>#N/A</v>
      </c>
      <c r="J33" s="18" t="e">
        <f>LOOKUP(B33, Lists!$C$8:$C$75, Lists!$G$8:$G$75)</f>
        <v>#N/A</v>
      </c>
      <c r="K33" s="18" t="e">
        <f>LOOKUP(B33, Lists!$C$8:$C$75, Lists!$H$8:$H$75)</f>
        <v>#N/A</v>
      </c>
      <c r="L33" s="67"/>
      <c r="M33" s="40" t="e">
        <f>LOOKUP(B33, Lists!$C$8:$C$75, Lists!$I$8:$I$75)</f>
        <v>#N/A</v>
      </c>
      <c r="N33" s="8"/>
      <c r="O33" s="409" t="e">
        <f>LOOKUP(B33, Lists!$C$8:$C$76, Lists!$M$8:$M$76)</f>
        <v>#N/A</v>
      </c>
      <c r="P33" s="415" t="e">
        <f>LOOKUP(B33, Lists!$C$8:$C$76, Lists!$J$8:$J$76)</f>
        <v>#N/A</v>
      </c>
      <c r="Q33" s="415" t="e">
        <f>LOOKUP(B33, Lists!$C$8:$C$76, Lists!$K$8:$K$76)</f>
        <v>#N/A</v>
      </c>
      <c r="R33" s="416"/>
      <c r="S33" s="418">
        <f t="shared" si="0"/>
        <v>0</v>
      </c>
      <c r="T33" s="409" t="e">
        <f>LOOKUP(B33, Lists!$C$8:$C$76, Lists!$L$8:$L$76)</f>
        <v>#N/A</v>
      </c>
      <c r="U33" s="623"/>
    </row>
    <row r="34" spans="2:21" hidden="1">
      <c r="B34" s="766">
        <f>'3 - Resilience Assessment'!K90</f>
        <v>0</v>
      </c>
      <c r="C34" s="767"/>
      <c r="D34" s="767"/>
      <c r="E34" s="767"/>
      <c r="F34" s="767"/>
      <c r="G34" s="40" t="e">
        <f>LOOKUP(B34, Lists!$C$8:$C$75, Lists!$D$8:$D$75)</f>
        <v>#N/A</v>
      </c>
      <c r="H34" s="40" t="e">
        <f>LOOKUP(B34, Lists!$C$8:$C$75, Lists!$E$8:$E$75)</f>
        <v>#N/A</v>
      </c>
      <c r="I34" s="18" t="e">
        <f>LOOKUP(B34, Lists!$C$8:$C$75, Lists!$F$8:$F$75)</f>
        <v>#N/A</v>
      </c>
      <c r="J34" s="18" t="e">
        <f>LOOKUP(B34, Lists!$C$8:$C$75, Lists!$G$8:$G$75)</f>
        <v>#N/A</v>
      </c>
      <c r="K34" s="18" t="e">
        <f>LOOKUP(B34, Lists!$C$8:$C$75, Lists!$H$8:$H$75)</f>
        <v>#N/A</v>
      </c>
      <c r="L34" s="67"/>
      <c r="M34" s="40" t="e">
        <f>LOOKUP(B34, Lists!$C$8:$C$75, Lists!$I$8:$I$75)</f>
        <v>#N/A</v>
      </c>
      <c r="N34" s="8"/>
      <c r="O34" s="409" t="e">
        <f>LOOKUP(B34, Lists!$C$8:$C$76, Lists!$M$8:$M$76)</f>
        <v>#N/A</v>
      </c>
      <c r="P34" s="415" t="e">
        <f>LOOKUP(B34, Lists!$C$8:$C$76, Lists!$J$8:$J$76)</f>
        <v>#N/A</v>
      </c>
      <c r="Q34" s="415" t="e">
        <f>LOOKUP(B34, Lists!$C$8:$C$76, Lists!$K$8:$K$76)</f>
        <v>#N/A</v>
      </c>
      <c r="R34" s="416"/>
      <c r="S34" s="418">
        <f t="shared" si="0"/>
        <v>0</v>
      </c>
      <c r="T34" s="409" t="e">
        <f>LOOKUP(B34, Lists!$C$8:$C$76, Lists!$L$8:$L$76)</f>
        <v>#N/A</v>
      </c>
      <c r="U34" s="623"/>
    </row>
    <row r="35" spans="2:21" ht="15.95" hidden="1" customHeight="1">
      <c r="B35" s="766">
        <f>'3 - Resilience Assessment'!K91</f>
        <v>0</v>
      </c>
      <c r="C35" s="767"/>
      <c r="D35" s="767"/>
      <c r="E35" s="767"/>
      <c r="F35" s="767"/>
      <c r="G35" s="40" t="e">
        <f>LOOKUP(B35, Lists!$C$8:$C$75, Lists!$D$8:$D$75)</f>
        <v>#N/A</v>
      </c>
      <c r="H35" s="40" t="e">
        <f>LOOKUP(B35, Lists!$C$8:$C$75, Lists!$E$8:$E$75)</f>
        <v>#N/A</v>
      </c>
      <c r="I35" s="18" t="e">
        <f>LOOKUP(B35, Lists!$C$8:$C$75, Lists!$F$8:$F$75)</f>
        <v>#N/A</v>
      </c>
      <c r="J35" s="18" t="e">
        <f>LOOKUP(B35, Lists!$C$8:$C$75, Lists!$G$8:$G$75)</f>
        <v>#N/A</v>
      </c>
      <c r="K35" s="18" t="e">
        <f>LOOKUP(B35, Lists!$C$8:$C$75, Lists!$H$8:$H$75)</f>
        <v>#N/A</v>
      </c>
      <c r="L35" s="67"/>
      <c r="M35" s="40" t="e">
        <f>LOOKUP(B35, Lists!$C$8:$C$75, Lists!$I$8:$I$75)</f>
        <v>#N/A</v>
      </c>
      <c r="N35" s="8"/>
      <c r="O35" s="409" t="e">
        <f>LOOKUP(B35, Lists!$C$8:$C$76, Lists!$M$8:$M$76)</f>
        <v>#N/A</v>
      </c>
      <c r="P35" s="415" t="e">
        <f>LOOKUP(B35, Lists!$C$8:$C$76, Lists!$J$8:$J$76)</f>
        <v>#N/A</v>
      </c>
      <c r="Q35" s="415" t="e">
        <f>LOOKUP(B35, Lists!$C$8:$C$76, Lists!$K$8:$K$76)</f>
        <v>#N/A</v>
      </c>
      <c r="R35" s="416"/>
      <c r="S35" s="418">
        <f t="shared" si="0"/>
        <v>0</v>
      </c>
      <c r="T35" s="409" t="e">
        <f>LOOKUP(B35, Lists!$C$8:$C$76, Lists!$L$8:$L$76)</f>
        <v>#N/A</v>
      </c>
      <c r="U35" s="623"/>
    </row>
    <row r="36" spans="2:21" ht="15.95" hidden="1" customHeight="1">
      <c r="B36" s="766">
        <f>'3 - Resilience Assessment'!K92</f>
        <v>0</v>
      </c>
      <c r="C36" s="767"/>
      <c r="D36" s="767"/>
      <c r="E36" s="767"/>
      <c r="F36" s="767"/>
      <c r="G36" s="40" t="e">
        <f>LOOKUP(B36, Lists!$C$8:$C$75, Lists!$D$8:$D$75)</f>
        <v>#N/A</v>
      </c>
      <c r="H36" s="40" t="e">
        <f>LOOKUP(B36, Lists!$C$8:$C$75, Lists!$E$8:$E$75)</f>
        <v>#N/A</v>
      </c>
      <c r="I36" s="18" t="e">
        <f>LOOKUP(B36, Lists!$C$8:$C$75, Lists!$F$8:$F$75)</f>
        <v>#N/A</v>
      </c>
      <c r="J36" s="18" t="e">
        <f>LOOKUP(B36, Lists!$C$8:$C$75, Lists!$G$8:$G$75)</f>
        <v>#N/A</v>
      </c>
      <c r="K36" s="18" t="e">
        <f>LOOKUP(B36, Lists!$C$8:$C$75, Lists!$H$8:$H$75)</f>
        <v>#N/A</v>
      </c>
      <c r="L36" s="67"/>
      <c r="M36" s="40" t="e">
        <f>LOOKUP(B36, Lists!$C$8:$C$75, Lists!$I$8:$I$75)</f>
        <v>#N/A</v>
      </c>
      <c r="N36" s="8"/>
      <c r="O36" s="409" t="e">
        <f>LOOKUP(B36, Lists!$C$8:$C$76, Lists!$M$8:$M$76)</f>
        <v>#N/A</v>
      </c>
      <c r="P36" s="415" t="e">
        <f>LOOKUP(B36, Lists!$C$8:$C$76, Lists!$J$8:$J$76)</f>
        <v>#N/A</v>
      </c>
      <c r="Q36" s="415" t="e">
        <f>LOOKUP(B36, Lists!$C$8:$C$76, Lists!$K$8:$K$76)</f>
        <v>#N/A</v>
      </c>
      <c r="R36" s="416"/>
      <c r="S36" s="418">
        <f t="shared" si="0"/>
        <v>0</v>
      </c>
      <c r="T36" s="409" t="e">
        <f>LOOKUP(B36, Lists!$C$8:$C$76, Lists!$L$8:$L$76)</f>
        <v>#N/A</v>
      </c>
      <c r="U36" s="623"/>
    </row>
    <row r="37" spans="2:21" ht="15.95" hidden="1" customHeight="1">
      <c r="B37" s="766">
        <f>'3 - Resilience Assessment'!K93</f>
        <v>0</v>
      </c>
      <c r="C37" s="767"/>
      <c r="D37" s="767"/>
      <c r="E37" s="767"/>
      <c r="F37" s="767"/>
      <c r="G37" s="40" t="e">
        <f>LOOKUP(B37, Lists!$C$8:$C$75, Lists!$D$8:$D$75)</f>
        <v>#N/A</v>
      </c>
      <c r="H37" s="40" t="e">
        <f>LOOKUP(B37, Lists!$C$8:$C$75, Lists!$E$8:$E$75)</f>
        <v>#N/A</v>
      </c>
      <c r="I37" s="18" t="e">
        <f>LOOKUP(B37, Lists!$C$8:$C$75, Lists!$F$8:$F$75)</f>
        <v>#N/A</v>
      </c>
      <c r="J37" s="18" t="e">
        <f>LOOKUP(B37, Lists!$C$8:$C$75, Lists!$G$8:$G$75)</f>
        <v>#N/A</v>
      </c>
      <c r="K37" s="18" t="e">
        <f>LOOKUP(B37, Lists!$C$8:$C$75, Lists!$H$8:$H$75)</f>
        <v>#N/A</v>
      </c>
      <c r="L37" s="67"/>
      <c r="M37" s="40" t="e">
        <f>LOOKUP(B37, Lists!$C$8:$C$75, Lists!$I$8:$I$75)</f>
        <v>#N/A</v>
      </c>
      <c r="N37" s="8"/>
      <c r="O37" s="409" t="e">
        <f>LOOKUP(B37, Lists!$C$8:$C$76, Lists!$M$8:$M$76)</f>
        <v>#N/A</v>
      </c>
      <c r="P37" s="415" t="e">
        <f>LOOKUP(B37, Lists!$C$8:$C$76, Lists!$J$8:$J$76)</f>
        <v>#N/A</v>
      </c>
      <c r="Q37" s="415" t="e">
        <f>LOOKUP(B37, Lists!$C$8:$C$76, Lists!$K$8:$K$76)</f>
        <v>#N/A</v>
      </c>
      <c r="R37" s="416"/>
      <c r="S37" s="418">
        <f t="shared" si="0"/>
        <v>0</v>
      </c>
      <c r="T37" s="409" t="e">
        <f>LOOKUP(B37, Lists!$C$8:$C$76, Lists!$L$8:$L$76)</f>
        <v>#N/A</v>
      </c>
      <c r="U37" s="623"/>
    </row>
    <row r="38" spans="2:21" ht="15.95" hidden="1" customHeight="1">
      <c r="B38" s="766">
        <f>'3 - Resilience Assessment'!K94</f>
        <v>0</v>
      </c>
      <c r="C38" s="767"/>
      <c r="D38" s="767"/>
      <c r="E38" s="767"/>
      <c r="F38" s="767"/>
      <c r="G38" s="40" t="e">
        <f>LOOKUP(B38, Lists!$C$8:$C$75, Lists!$D$8:$D$75)</f>
        <v>#N/A</v>
      </c>
      <c r="H38" s="40" t="e">
        <f>LOOKUP(B38, Lists!$C$8:$C$75, Lists!$E$8:$E$75)</f>
        <v>#N/A</v>
      </c>
      <c r="I38" s="18" t="e">
        <f>LOOKUP(B38, Lists!$C$8:$C$75, Lists!$F$8:$F$75)</f>
        <v>#N/A</v>
      </c>
      <c r="J38" s="18" t="e">
        <f>LOOKUP(B38, Lists!$C$8:$C$75, Lists!$G$8:$G$75)</f>
        <v>#N/A</v>
      </c>
      <c r="K38" s="18" t="e">
        <f>LOOKUP(B38, Lists!$C$8:$C$75, Lists!$H$8:$H$75)</f>
        <v>#N/A</v>
      </c>
      <c r="L38" s="67"/>
      <c r="M38" s="40" t="e">
        <f>LOOKUP(B38, Lists!$C$8:$C$75, Lists!$I$8:$I$75)</f>
        <v>#N/A</v>
      </c>
      <c r="N38" s="8"/>
      <c r="O38" s="409" t="e">
        <f>LOOKUP(B38, Lists!$C$8:$C$76, Lists!$M$8:$M$76)</f>
        <v>#N/A</v>
      </c>
      <c r="P38" s="415" t="e">
        <f>LOOKUP(B38, Lists!$C$8:$C$76, Lists!$J$8:$J$76)</f>
        <v>#N/A</v>
      </c>
      <c r="Q38" s="415" t="e">
        <f>LOOKUP(B38, Lists!$C$8:$C$76, Lists!$K$8:$K$76)</f>
        <v>#N/A</v>
      </c>
      <c r="R38" s="416"/>
      <c r="S38" s="418">
        <f t="shared" si="0"/>
        <v>0</v>
      </c>
      <c r="T38" s="409" t="e">
        <f>LOOKUP(B38, Lists!$C$8:$C$76, Lists!$L$8:$L$76)</f>
        <v>#N/A</v>
      </c>
      <c r="U38" s="623"/>
    </row>
    <row r="39" spans="2:21" ht="15.95" hidden="1" customHeight="1">
      <c r="B39" s="766">
        <f>'3 - Resilience Assessment'!K95</f>
        <v>0</v>
      </c>
      <c r="C39" s="767"/>
      <c r="D39" s="767"/>
      <c r="E39" s="767"/>
      <c r="F39" s="767"/>
      <c r="G39" s="40" t="e">
        <f>LOOKUP(B39, Lists!$C$8:$C$75, Lists!$D$8:$D$75)</f>
        <v>#N/A</v>
      </c>
      <c r="H39" s="40" t="e">
        <f>LOOKUP(B39, Lists!$C$8:$C$75, Lists!$E$8:$E$75)</f>
        <v>#N/A</v>
      </c>
      <c r="I39" s="18" t="e">
        <f>LOOKUP(B39, Lists!$C$8:$C$75, Lists!$F$8:$F$75)</f>
        <v>#N/A</v>
      </c>
      <c r="J39" s="18" t="e">
        <f>LOOKUP(B39, Lists!$C$8:$C$75, Lists!$G$8:$G$75)</f>
        <v>#N/A</v>
      </c>
      <c r="K39" s="18" t="e">
        <f>LOOKUP(B39, Lists!$C$8:$C$75, Lists!$H$8:$H$75)</f>
        <v>#N/A</v>
      </c>
      <c r="L39" s="67"/>
      <c r="M39" s="40" t="e">
        <f>LOOKUP(B39, Lists!$C$8:$C$75, Lists!$I$8:$I$75)</f>
        <v>#N/A</v>
      </c>
      <c r="N39" s="8"/>
      <c r="O39" s="409" t="e">
        <f>LOOKUP(B39, Lists!$C$8:$C$76, Lists!$M$8:$M$76)</f>
        <v>#N/A</v>
      </c>
      <c r="P39" s="415" t="e">
        <f>LOOKUP(B39, Lists!$C$8:$C$76, Lists!$J$8:$J$76)</f>
        <v>#N/A</v>
      </c>
      <c r="Q39" s="415" t="e">
        <f>LOOKUP(B39, Lists!$C$8:$C$76, Lists!$K$8:$K$76)</f>
        <v>#N/A</v>
      </c>
      <c r="R39" s="416"/>
      <c r="S39" s="418">
        <f t="shared" si="0"/>
        <v>0</v>
      </c>
      <c r="T39" s="409" t="e">
        <f>LOOKUP(B39, Lists!$C$8:$C$76, Lists!$L$8:$L$76)</f>
        <v>#N/A</v>
      </c>
      <c r="U39" s="623"/>
    </row>
    <row r="40" spans="2:21" ht="15.95" hidden="1" customHeight="1">
      <c r="B40" s="766">
        <f>'3 - Resilience Assessment'!K96</f>
        <v>0</v>
      </c>
      <c r="C40" s="767"/>
      <c r="D40" s="767"/>
      <c r="E40" s="767"/>
      <c r="F40" s="767"/>
      <c r="G40" s="40" t="e">
        <f>LOOKUP(B40, Lists!$C$8:$C$75, Lists!$D$8:$D$75)</f>
        <v>#N/A</v>
      </c>
      <c r="H40" s="40" t="e">
        <f>LOOKUP(B40, Lists!$C$8:$C$75, Lists!$E$8:$E$75)</f>
        <v>#N/A</v>
      </c>
      <c r="I40" s="18" t="e">
        <f>LOOKUP(B40, Lists!$C$8:$C$75, Lists!$F$8:$F$75)</f>
        <v>#N/A</v>
      </c>
      <c r="J40" s="18" t="e">
        <f>LOOKUP(B40, Lists!$C$8:$C$75, Lists!$G$8:$G$75)</f>
        <v>#N/A</v>
      </c>
      <c r="K40" s="18" t="e">
        <f>LOOKUP(B40, Lists!$C$8:$C$75, Lists!$H$8:$H$75)</f>
        <v>#N/A</v>
      </c>
      <c r="L40" s="67"/>
      <c r="M40" s="40" t="e">
        <f>LOOKUP(B40, Lists!$C$8:$C$75, Lists!$I$8:$I$75)</f>
        <v>#N/A</v>
      </c>
      <c r="N40" s="8"/>
      <c r="O40" s="409" t="e">
        <f>LOOKUP(B40, Lists!$C$8:$C$76, Lists!$M$8:$M$76)</f>
        <v>#N/A</v>
      </c>
      <c r="P40" s="415" t="e">
        <f>LOOKUP(B40, Lists!$C$8:$C$76, Lists!$J$8:$J$76)</f>
        <v>#N/A</v>
      </c>
      <c r="Q40" s="415" t="e">
        <f>LOOKUP(B40, Lists!$C$8:$C$76, Lists!$K$8:$K$76)</f>
        <v>#N/A</v>
      </c>
      <c r="R40" s="416"/>
      <c r="S40" s="418">
        <f t="shared" si="0"/>
        <v>0</v>
      </c>
      <c r="T40" s="409" t="e">
        <f>LOOKUP(B40, Lists!$C$8:$C$76, Lists!$L$8:$L$76)</f>
        <v>#N/A</v>
      </c>
      <c r="U40" s="623"/>
    </row>
    <row r="41" spans="2:21" ht="15.95" hidden="1" customHeight="1">
      <c r="B41" s="766">
        <f>'3 - Resilience Assessment'!K97</f>
        <v>0</v>
      </c>
      <c r="C41" s="767"/>
      <c r="D41" s="767"/>
      <c r="E41" s="767"/>
      <c r="F41" s="767"/>
      <c r="G41" s="40" t="e">
        <f>LOOKUP(B41, Lists!$C$8:$C$75, Lists!$D$8:$D$75)</f>
        <v>#N/A</v>
      </c>
      <c r="H41" s="40" t="e">
        <f>LOOKUP(B41, Lists!$C$8:$C$75, Lists!$E$8:$E$75)</f>
        <v>#N/A</v>
      </c>
      <c r="I41" s="18" t="e">
        <f>LOOKUP(B41, Lists!$C$8:$C$75, Lists!$F$8:$F$75)</f>
        <v>#N/A</v>
      </c>
      <c r="J41" s="18" t="e">
        <f>LOOKUP(B41, Lists!$C$8:$C$75, Lists!$G$8:$G$75)</f>
        <v>#N/A</v>
      </c>
      <c r="K41" s="18" t="e">
        <f>LOOKUP(B41, Lists!$C$8:$C$75, Lists!$H$8:$H$75)</f>
        <v>#N/A</v>
      </c>
      <c r="L41" s="67"/>
      <c r="M41" s="40" t="e">
        <f>LOOKUP(B41, Lists!$C$8:$C$75, Lists!$I$8:$I$75)</f>
        <v>#N/A</v>
      </c>
      <c r="N41" s="8"/>
      <c r="O41" s="409" t="e">
        <f>LOOKUP(B41, Lists!$C$8:$C$76, Lists!$M$8:$M$76)</f>
        <v>#N/A</v>
      </c>
      <c r="P41" s="415" t="e">
        <f>LOOKUP(B41, Lists!$C$8:$C$76, Lists!$J$8:$J$76)</f>
        <v>#N/A</v>
      </c>
      <c r="Q41" s="415" t="e">
        <f>LOOKUP(B41, Lists!$C$8:$C$76, Lists!$K$8:$K$76)</f>
        <v>#N/A</v>
      </c>
      <c r="R41" s="416"/>
      <c r="S41" s="418">
        <f t="shared" si="0"/>
        <v>0</v>
      </c>
      <c r="T41" s="409" t="e">
        <f>LOOKUP(B41, Lists!$C$8:$C$76, Lists!$L$8:$L$76)</f>
        <v>#N/A</v>
      </c>
      <c r="U41" s="623"/>
    </row>
    <row r="42" spans="2:21" ht="15.95" hidden="1" customHeight="1">
      <c r="B42" s="766">
        <f>'3 - Resilience Assessment'!K98</f>
        <v>0</v>
      </c>
      <c r="C42" s="767"/>
      <c r="D42" s="767"/>
      <c r="E42" s="767"/>
      <c r="F42" s="767"/>
      <c r="G42" s="40" t="e">
        <f>LOOKUP(B42, Lists!$C$8:$C$75, Lists!$D$8:$D$75)</f>
        <v>#N/A</v>
      </c>
      <c r="H42" s="40" t="e">
        <f>LOOKUP(B42, Lists!$C$8:$C$75, Lists!$E$8:$E$75)</f>
        <v>#N/A</v>
      </c>
      <c r="I42" s="18" t="e">
        <f>LOOKUP(B42, Lists!$C$8:$C$75, Lists!$F$8:$F$75)</f>
        <v>#N/A</v>
      </c>
      <c r="J42" s="18" t="e">
        <f>LOOKUP(B42, Lists!$C$8:$C$75, Lists!$G$8:$G$75)</f>
        <v>#N/A</v>
      </c>
      <c r="K42" s="18" t="e">
        <f>LOOKUP(B42, Lists!$C$8:$C$75, Lists!$H$8:$H$75)</f>
        <v>#N/A</v>
      </c>
      <c r="L42" s="67"/>
      <c r="M42" s="40" t="e">
        <f>LOOKUP(B42, Lists!$C$8:$C$75, Lists!$I$8:$I$75)</f>
        <v>#N/A</v>
      </c>
      <c r="N42" s="8"/>
      <c r="O42" s="409" t="e">
        <f>LOOKUP(B42, Lists!$C$8:$C$76, Lists!$M$8:$M$76)</f>
        <v>#N/A</v>
      </c>
      <c r="P42" s="415" t="e">
        <f>LOOKUP(B42, Lists!$C$8:$C$76, Lists!$J$8:$J$76)</f>
        <v>#N/A</v>
      </c>
      <c r="Q42" s="415" t="e">
        <f>LOOKUP(B42, Lists!$C$8:$C$76, Lists!$K$8:$K$76)</f>
        <v>#N/A</v>
      </c>
      <c r="R42" s="416"/>
      <c r="S42" s="418">
        <f t="shared" si="0"/>
        <v>0</v>
      </c>
      <c r="T42" s="409" t="e">
        <f>LOOKUP(B42, Lists!$C$8:$C$76, Lists!$L$8:$L$76)</f>
        <v>#N/A</v>
      </c>
      <c r="U42" s="623"/>
    </row>
    <row r="43" spans="2:21" ht="15.95" hidden="1" customHeight="1">
      <c r="B43" s="766">
        <f>'3 - Resilience Assessment'!K99</f>
        <v>0</v>
      </c>
      <c r="C43" s="767"/>
      <c r="D43" s="767"/>
      <c r="E43" s="767"/>
      <c r="F43" s="767"/>
      <c r="G43" s="40" t="e">
        <f>LOOKUP(B43, Lists!$C$8:$C$75, Lists!$D$8:$D$75)</f>
        <v>#N/A</v>
      </c>
      <c r="H43" s="40" t="e">
        <f>LOOKUP(B43, Lists!$C$8:$C$75, Lists!$E$8:$E$75)</f>
        <v>#N/A</v>
      </c>
      <c r="I43" s="18" t="e">
        <f>LOOKUP(B43, Lists!$C$8:$C$75, Lists!$F$8:$F$75)</f>
        <v>#N/A</v>
      </c>
      <c r="J43" s="18" t="e">
        <f>LOOKUP(B43, Lists!$C$8:$C$75, Lists!$G$8:$G$75)</f>
        <v>#N/A</v>
      </c>
      <c r="K43" s="18" t="e">
        <f>LOOKUP(B43, Lists!$C$8:$C$75, Lists!$H$8:$H$75)</f>
        <v>#N/A</v>
      </c>
      <c r="L43" s="67"/>
      <c r="M43" s="40" t="e">
        <f>LOOKUP(B43, Lists!$C$8:$C$75, Lists!$I$8:$I$75)</f>
        <v>#N/A</v>
      </c>
      <c r="N43" s="8"/>
      <c r="O43" s="409" t="e">
        <f>LOOKUP(B43, Lists!$C$8:$C$76, Lists!$M$8:$M$76)</f>
        <v>#N/A</v>
      </c>
      <c r="P43" s="415" t="e">
        <f>LOOKUP(B43, Lists!$C$8:$C$76, Lists!$J$8:$J$76)</f>
        <v>#N/A</v>
      </c>
      <c r="Q43" s="415" t="e">
        <f>LOOKUP(B43, Lists!$C$8:$C$76, Lists!$K$8:$K$76)</f>
        <v>#N/A</v>
      </c>
      <c r="R43" s="416"/>
      <c r="S43" s="418">
        <f t="shared" si="0"/>
        <v>0</v>
      </c>
      <c r="T43" s="409" t="e">
        <f>LOOKUP(B43, Lists!$C$8:$C$76, Lists!$L$8:$L$76)</f>
        <v>#N/A</v>
      </c>
      <c r="U43" s="623"/>
    </row>
    <row r="44" spans="2:21" ht="15.95" hidden="1" customHeight="1">
      <c r="B44" s="766">
        <f>'3 - Resilience Assessment'!K100</f>
        <v>0</v>
      </c>
      <c r="C44" s="767"/>
      <c r="D44" s="767"/>
      <c r="E44" s="767"/>
      <c r="F44" s="767"/>
      <c r="G44" s="40" t="e">
        <f>LOOKUP(B44, Lists!$C$8:$C$75, Lists!$D$8:$D$75)</f>
        <v>#N/A</v>
      </c>
      <c r="H44" s="40" t="e">
        <f>LOOKUP(B44, Lists!$C$8:$C$75, Lists!$E$8:$E$75)</f>
        <v>#N/A</v>
      </c>
      <c r="I44" s="18" t="e">
        <f>LOOKUP(B44, Lists!$C$8:$C$75, Lists!$F$8:$F$75)</f>
        <v>#N/A</v>
      </c>
      <c r="J44" s="18" t="e">
        <f>LOOKUP(B44, Lists!$C$8:$C$75, Lists!$G$8:$G$75)</f>
        <v>#N/A</v>
      </c>
      <c r="K44" s="18" t="e">
        <f>LOOKUP(B44, Lists!$C$8:$C$75, Lists!$H$8:$H$75)</f>
        <v>#N/A</v>
      </c>
      <c r="L44" s="67"/>
      <c r="M44" s="40" t="e">
        <f>LOOKUP(B44, Lists!$C$8:$C$75, Lists!$I$8:$I$75)</f>
        <v>#N/A</v>
      </c>
      <c r="N44" s="8"/>
      <c r="O44" s="409" t="e">
        <f>LOOKUP(B44, Lists!$C$8:$C$76, Lists!$M$8:$M$76)</f>
        <v>#N/A</v>
      </c>
      <c r="P44" s="415" t="e">
        <f>LOOKUP(B44, Lists!$C$8:$C$76, Lists!$J$8:$J$76)</f>
        <v>#N/A</v>
      </c>
      <c r="Q44" s="415" t="e">
        <f>LOOKUP(B44, Lists!$C$8:$C$76, Lists!$K$8:$K$76)</f>
        <v>#N/A</v>
      </c>
      <c r="R44" s="416"/>
      <c r="S44" s="418">
        <f t="shared" si="0"/>
        <v>0</v>
      </c>
      <c r="T44" s="409" t="e">
        <f>LOOKUP(B44, Lists!$C$8:$C$76, Lists!$L$8:$L$76)</f>
        <v>#N/A</v>
      </c>
      <c r="U44" s="623"/>
    </row>
    <row r="45" spans="2:21" ht="15.95" hidden="1" customHeight="1">
      <c r="B45" s="766">
        <f>'3 - Resilience Assessment'!K101</f>
        <v>0</v>
      </c>
      <c r="C45" s="767"/>
      <c r="D45" s="767"/>
      <c r="E45" s="767"/>
      <c r="F45" s="767"/>
      <c r="G45" s="40" t="e">
        <f>LOOKUP(B45, Lists!$C$8:$C$75, Lists!$D$8:$D$75)</f>
        <v>#N/A</v>
      </c>
      <c r="H45" s="40" t="e">
        <f>LOOKUP(B45, Lists!$C$8:$C$75, Lists!$E$8:$E$75)</f>
        <v>#N/A</v>
      </c>
      <c r="I45" s="18" t="e">
        <f>LOOKUP(B45, Lists!$C$8:$C$75, Lists!$F$8:$F$75)</f>
        <v>#N/A</v>
      </c>
      <c r="J45" s="18" t="e">
        <f>LOOKUP(B45, Lists!$C$8:$C$75, Lists!$G$8:$G$75)</f>
        <v>#N/A</v>
      </c>
      <c r="K45" s="18" t="e">
        <f>LOOKUP(B45, Lists!$C$8:$C$75, Lists!$H$8:$H$75)</f>
        <v>#N/A</v>
      </c>
      <c r="L45" s="67"/>
      <c r="M45" s="40" t="e">
        <f>LOOKUP(B45, Lists!$C$8:$C$75, Lists!$I$8:$I$75)</f>
        <v>#N/A</v>
      </c>
      <c r="N45" s="8"/>
      <c r="O45" s="409" t="e">
        <f>LOOKUP(B45, Lists!$C$8:$C$76, Lists!$M$8:$M$76)</f>
        <v>#N/A</v>
      </c>
      <c r="P45" s="415" t="e">
        <f>LOOKUP(B45, Lists!$C$8:$C$76, Lists!$J$8:$J$76)</f>
        <v>#N/A</v>
      </c>
      <c r="Q45" s="415" t="e">
        <f>LOOKUP(B45, Lists!$C$8:$C$76, Lists!$K$8:$K$76)</f>
        <v>#N/A</v>
      </c>
      <c r="R45" s="416"/>
      <c r="S45" s="418">
        <f t="shared" si="0"/>
        <v>0</v>
      </c>
      <c r="T45" s="409" t="e">
        <f>LOOKUP(B45, Lists!$C$8:$C$76, Lists!$L$8:$L$76)</f>
        <v>#N/A</v>
      </c>
      <c r="U45" s="623"/>
    </row>
    <row r="46" spans="2:21" ht="15.95" hidden="1" customHeight="1">
      <c r="B46" s="766">
        <f>'3 - Resilience Assessment'!K102</f>
        <v>0</v>
      </c>
      <c r="C46" s="767"/>
      <c r="D46" s="767"/>
      <c r="E46" s="767"/>
      <c r="F46" s="767"/>
      <c r="G46" s="40" t="e">
        <f>LOOKUP(B46, Lists!$C$8:$C$75, Lists!$D$8:$D$75)</f>
        <v>#N/A</v>
      </c>
      <c r="H46" s="40" t="e">
        <f>LOOKUP(B46, Lists!$C$8:$C$75, Lists!$E$8:$E$75)</f>
        <v>#N/A</v>
      </c>
      <c r="I46" s="18" t="e">
        <f>LOOKUP(B46, Lists!$C$8:$C$75, Lists!$F$8:$F$75)</f>
        <v>#N/A</v>
      </c>
      <c r="J46" s="18" t="e">
        <f>LOOKUP(B46, Lists!$C$8:$C$75, Lists!$G$8:$G$75)</f>
        <v>#N/A</v>
      </c>
      <c r="K46" s="18" t="e">
        <f>LOOKUP(B46, Lists!$C$8:$C$75, Lists!$H$8:$H$75)</f>
        <v>#N/A</v>
      </c>
      <c r="L46" s="67"/>
      <c r="M46" s="40" t="e">
        <f>LOOKUP(B46, Lists!$C$8:$C$75, Lists!$I$8:$I$75)</f>
        <v>#N/A</v>
      </c>
      <c r="N46" s="8"/>
      <c r="O46" s="409" t="e">
        <f>LOOKUP(B46, Lists!$C$8:$C$76, Lists!$M$8:$M$76)</f>
        <v>#N/A</v>
      </c>
      <c r="P46" s="415" t="e">
        <f>LOOKUP(B46, Lists!$C$8:$C$76, Lists!$J$8:$J$76)</f>
        <v>#N/A</v>
      </c>
      <c r="Q46" s="415" t="e">
        <f>LOOKUP(B46, Lists!$C$8:$C$76, Lists!$K$8:$K$76)</f>
        <v>#N/A</v>
      </c>
      <c r="R46" s="416"/>
      <c r="S46" s="418">
        <f t="shared" si="0"/>
        <v>0</v>
      </c>
      <c r="T46" s="409" t="e">
        <f>LOOKUP(B46, Lists!$C$8:$C$76, Lists!$L$8:$L$76)</f>
        <v>#N/A</v>
      </c>
      <c r="U46" s="623"/>
    </row>
    <row r="47" spans="2:21" ht="15.95" hidden="1" customHeight="1">
      <c r="B47" s="766">
        <f>'3 - Resilience Assessment'!K103</f>
        <v>0</v>
      </c>
      <c r="C47" s="767"/>
      <c r="D47" s="767"/>
      <c r="E47" s="767"/>
      <c r="F47" s="767"/>
      <c r="G47" s="40" t="e">
        <f>LOOKUP(B47, Lists!$C$8:$C$75, Lists!$D$8:$D$75)</f>
        <v>#N/A</v>
      </c>
      <c r="H47" s="40" t="e">
        <f>LOOKUP(B47, Lists!$C$8:$C$75, Lists!$E$8:$E$75)</f>
        <v>#N/A</v>
      </c>
      <c r="I47" s="18" t="e">
        <f>LOOKUP(B47, Lists!$C$8:$C$75, Lists!$F$8:$F$75)</f>
        <v>#N/A</v>
      </c>
      <c r="J47" s="18" t="e">
        <f>LOOKUP(B47, Lists!$C$8:$C$75, Lists!$G$8:$G$75)</f>
        <v>#N/A</v>
      </c>
      <c r="K47" s="18" t="e">
        <f>LOOKUP(B47, Lists!$C$8:$C$75, Lists!$H$8:$H$75)</f>
        <v>#N/A</v>
      </c>
      <c r="L47" s="67"/>
      <c r="M47" s="40" t="e">
        <f>LOOKUP(B47, Lists!$C$8:$C$75, Lists!$I$8:$I$75)</f>
        <v>#N/A</v>
      </c>
      <c r="N47" s="8"/>
      <c r="O47" s="409" t="e">
        <f>LOOKUP(B47, Lists!$C$8:$C$76, Lists!$M$8:$M$76)</f>
        <v>#N/A</v>
      </c>
      <c r="P47" s="415" t="e">
        <f>LOOKUP(B47, Lists!$C$8:$C$76, Lists!$J$8:$J$76)</f>
        <v>#N/A</v>
      </c>
      <c r="Q47" s="415" t="e">
        <f>LOOKUP(B47, Lists!$C$8:$C$76, Lists!$K$8:$K$76)</f>
        <v>#N/A</v>
      </c>
      <c r="R47" s="416"/>
      <c r="S47" s="418">
        <f t="shared" si="0"/>
        <v>0</v>
      </c>
      <c r="T47" s="409" t="e">
        <f>LOOKUP(B47, Lists!$C$8:$C$76, Lists!$L$8:$L$76)</f>
        <v>#N/A</v>
      </c>
      <c r="U47" s="623"/>
    </row>
    <row r="48" spans="2:21" ht="15.95" hidden="1" customHeight="1">
      <c r="B48" s="766">
        <f>'3 - Resilience Assessment'!K104</f>
        <v>0</v>
      </c>
      <c r="C48" s="767"/>
      <c r="D48" s="767"/>
      <c r="E48" s="767"/>
      <c r="F48" s="767"/>
      <c r="G48" s="40" t="e">
        <f>LOOKUP(B48, Lists!$C$8:$C$75, Lists!$D$8:$D$75)</f>
        <v>#N/A</v>
      </c>
      <c r="H48" s="40" t="e">
        <f>LOOKUP(B48, Lists!$C$8:$C$75, Lists!$E$8:$E$75)</f>
        <v>#N/A</v>
      </c>
      <c r="I48" s="18" t="e">
        <f>LOOKUP(B48, Lists!$C$8:$C$75, Lists!$F$8:$F$75)</f>
        <v>#N/A</v>
      </c>
      <c r="J48" s="18" t="e">
        <f>LOOKUP(B48, Lists!$C$8:$C$75, Lists!$G$8:$G$75)</f>
        <v>#N/A</v>
      </c>
      <c r="K48" s="18" t="e">
        <f>LOOKUP(B48, Lists!$C$8:$C$75, Lists!$H$8:$H$75)</f>
        <v>#N/A</v>
      </c>
      <c r="L48" s="67"/>
      <c r="M48" s="40" t="e">
        <f>LOOKUP(B48, Lists!$C$8:$C$75, Lists!$I$8:$I$75)</f>
        <v>#N/A</v>
      </c>
      <c r="N48" s="8"/>
      <c r="O48" s="409" t="e">
        <f>LOOKUP(B48, Lists!$C$8:$C$76, Lists!$M$8:$M$76)</f>
        <v>#N/A</v>
      </c>
      <c r="P48" s="415" t="e">
        <f>LOOKUP(B48, Lists!$C$8:$C$76, Lists!$J$8:$J$76)</f>
        <v>#N/A</v>
      </c>
      <c r="Q48" s="415" t="e">
        <f>LOOKUP(B48, Lists!$C$8:$C$76, Lists!$K$8:$K$76)</f>
        <v>#N/A</v>
      </c>
      <c r="R48" s="416"/>
      <c r="S48" s="418">
        <f t="shared" si="0"/>
        <v>0</v>
      </c>
      <c r="T48" s="409" t="e">
        <f>LOOKUP(B48, Lists!$C$8:$C$76, Lists!$L$8:$L$76)</f>
        <v>#N/A</v>
      </c>
      <c r="U48" s="623"/>
    </row>
    <row r="49" spans="2:21" ht="15.95" hidden="1" customHeight="1">
      <c r="B49" s="766">
        <f>'3 - Resilience Assessment'!K105</f>
        <v>0</v>
      </c>
      <c r="C49" s="767"/>
      <c r="D49" s="767"/>
      <c r="E49" s="767"/>
      <c r="F49" s="767"/>
      <c r="G49" s="40" t="e">
        <f>LOOKUP(B49, Lists!$C$8:$C$75, Lists!$D$8:$D$75)</f>
        <v>#N/A</v>
      </c>
      <c r="H49" s="40" t="e">
        <f>LOOKUP(B49, Lists!$C$8:$C$75, Lists!$E$8:$E$75)</f>
        <v>#N/A</v>
      </c>
      <c r="I49" s="18" t="e">
        <f>LOOKUP(B49, Lists!$C$8:$C$75, Lists!$F$8:$F$75)</f>
        <v>#N/A</v>
      </c>
      <c r="J49" s="18" t="e">
        <f>LOOKUP(B49, Lists!$C$8:$C$75, Lists!$G$8:$G$75)</f>
        <v>#N/A</v>
      </c>
      <c r="K49" s="18" t="e">
        <f>LOOKUP(B49, Lists!$C$8:$C$75, Lists!$H$8:$H$75)</f>
        <v>#N/A</v>
      </c>
      <c r="L49" s="67"/>
      <c r="M49" s="40" t="e">
        <f>LOOKUP(B49, Lists!$C$8:$C$75, Lists!$I$8:$I$75)</f>
        <v>#N/A</v>
      </c>
      <c r="N49" s="8"/>
      <c r="O49" s="409" t="e">
        <f>LOOKUP(B49, Lists!$C$8:$C$76, Lists!$M$8:$M$76)</f>
        <v>#N/A</v>
      </c>
      <c r="P49" s="415" t="e">
        <f>LOOKUP(B49, Lists!$C$8:$C$76, Lists!$J$8:$J$76)</f>
        <v>#N/A</v>
      </c>
      <c r="Q49" s="415" t="e">
        <f>LOOKUP(B49, Lists!$C$8:$C$76, Lists!$K$8:$K$76)</f>
        <v>#N/A</v>
      </c>
      <c r="R49" s="416"/>
      <c r="S49" s="418">
        <f t="shared" si="0"/>
        <v>0</v>
      </c>
      <c r="T49" s="409" t="e">
        <f>LOOKUP(B49, Lists!$C$8:$C$76, Lists!$L$8:$L$76)</f>
        <v>#N/A</v>
      </c>
      <c r="U49" s="623"/>
    </row>
    <row r="50" spans="2:21" ht="15.95" hidden="1" customHeight="1">
      <c r="B50" s="766">
        <f>'3 - Resilience Assessment'!K106</f>
        <v>0</v>
      </c>
      <c r="C50" s="767"/>
      <c r="D50" s="767"/>
      <c r="E50" s="767"/>
      <c r="F50" s="767"/>
      <c r="G50" s="40" t="e">
        <f>LOOKUP(B50, Lists!$C$8:$C$75, Lists!$D$8:$D$75)</f>
        <v>#N/A</v>
      </c>
      <c r="H50" s="40" t="e">
        <f>LOOKUP(B50, Lists!$C$8:$C$75, Lists!$E$8:$E$75)</f>
        <v>#N/A</v>
      </c>
      <c r="I50" s="18" t="e">
        <f>LOOKUP(B50, Lists!$C$8:$C$75, Lists!$F$8:$F$75)</f>
        <v>#N/A</v>
      </c>
      <c r="J50" s="18" t="e">
        <f>LOOKUP(B50, Lists!$C$8:$C$75, Lists!$G$8:$G$75)</f>
        <v>#N/A</v>
      </c>
      <c r="K50" s="18" t="e">
        <f>LOOKUP(B50, Lists!$C$8:$C$75, Lists!$H$8:$H$75)</f>
        <v>#N/A</v>
      </c>
      <c r="L50" s="67"/>
      <c r="M50" s="40" t="e">
        <f>LOOKUP(B50, Lists!$C$8:$C$75, Lists!$I$8:$I$75)</f>
        <v>#N/A</v>
      </c>
      <c r="N50" s="8"/>
      <c r="O50" s="409" t="e">
        <f>LOOKUP(B50, Lists!$C$8:$C$76, Lists!$M$8:$M$76)</f>
        <v>#N/A</v>
      </c>
      <c r="P50" s="415" t="e">
        <f>LOOKUP(B50, Lists!$C$8:$C$76, Lists!$J$8:$J$76)</f>
        <v>#N/A</v>
      </c>
      <c r="Q50" s="415" t="e">
        <f>LOOKUP(B50, Lists!$C$8:$C$76, Lists!$K$8:$K$76)</f>
        <v>#N/A</v>
      </c>
      <c r="R50" s="416"/>
      <c r="S50" s="418">
        <f t="shared" si="0"/>
        <v>0</v>
      </c>
      <c r="T50" s="409" t="e">
        <f>LOOKUP(B50, Lists!$C$8:$C$76, Lists!$L$8:$L$76)</f>
        <v>#N/A</v>
      </c>
      <c r="U50" s="623"/>
    </row>
    <row r="51" spans="2:21" ht="15.95" hidden="1" customHeight="1">
      <c r="B51" s="766">
        <f>'3 - Resilience Assessment'!K107</f>
        <v>0</v>
      </c>
      <c r="C51" s="767"/>
      <c r="D51" s="767"/>
      <c r="E51" s="767"/>
      <c r="F51" s="767"/>
      <c r="G51" s="40" t="e">
        <f>LOOKUP(B51, Lists!$C$8:$C$75, Lists!$D$8:$D$75)</f>
        <v>#N/A</v>
      </c>
      <c r="H51" s="40" t="e">
        <f>LOOKUP(B51, Lists!$C$8:$C$75, Lists!$E$8:$E$75)</f>
        <v>#N/A</v>
      </c>
      <c r="I51" s="18" t="e">
        <f>LOOKUP(B51, Lists!$C$8:$C$75, Lists!$F$8:$F$75)</f>
        <v>#N/A</v>
      </c>
      <c r="J51" s="18" t="e">
        <f>LOOKUP(B51, Lists!$C$8:$C$75, Lists!$G$8:$G$75)</f>
        <v>#N/A</v>
      </c>
      <c r="K51" s="18" t="e">
        <f>LOOKUP(B51, Lists!$C$8:$C$75, Lists!$H$8:$H$75)</f>
        <v>#N/A</v>
      </c>
      <c r="L51" s="67"/>
      <c r="M51" s="40" t="e">
        <f>LOOKUP(B51, Lists!$C$8:$C$75, Lists!$I$8:$I$75)</f>
        <v>#N/A</v>
      </c>
      <c r="N51" s="8"/>
      <c r="O51" s="409" t="e">
        <f>LOOKUP(B51, Lists!$C$8:$C$76, Lists!$M$8:$M$76)</f>
        <v>#N/A</v>
      </c>
      <c r="P51" s="415" t="e">
        <f>LOOKUP(B51, Lists!$C$8:$C$76, Lists!$J$8:$J$76)</f>
        <v>#N/A</v>
      </c>
      <c r="Q51" s="415" t="e">
        <f>LOOKUP(B51, Lists!$C$8:$C$76, Lists!$K$8:$K$76)</f>
        <v>#N/A</v>
      </c>
      <c r="R51" s="416"/>
      <c r="S51" s="418">
        <f t="shared" si="0"/>
        <v>0</v>
      </c>
      <c r="T51" s="409" t="e">
        <f>LOOKUP(B51, Lists!$C$8:$C$76, Lists!$L$8:$L$76)</f>
        <v>#N/A</v>
      </c>
      <c r="U51" s="623"/>
    </row>
    <row r="52" spans="2:21" ht="15.95" hidden="1" customHeight="1">
      <c r="B52" s="766">
        <f>'3 - Resilience Assessment'!K108</f>
        <v>0</v>
      </c>
      <c r="C52" s="767"/>
      <c r="D52" s="767"/>
      <c r="E52" s="767"/>
      <c r="F52" s="767"/>
      <c r="G52" s="40" t="e">
        <f>LOOKUP(B52, Lists!$C$8:$C$75, Lists!$D$8:$D$75)</f>
        <v>#N/A</v>
      </c>
      <c r="H52" s="40" t="e">
        <f>LOOKUP(B52, Lists!$C$8:$C$75, Lists!$E$8:$E$75)</f>
        <v>#N/A</v>
      </c>
      <c r="I52" s="18" t="e">
        <f>LOOKUP(B52, Lists!$C$8:$C$75, Lists!$F$8:$F$75)</f>
        <v>#N/A</v>
      </c>
      <c r="J52" s="18" t="e">
        <f>LOOKUP(B52, Lists!$C$8:$C$75, Lists!$G$8:$G$75)</f>
        <v>#N/A</v>
      </c>
      <c r="K52" s="18" t="e">
        <f>LOOKUP(B52, Lists!$C$8:$C$75, Lists!$H$8:$H$75)</f>
        <v>#N/A</v>
      </c>
      <c r="L52" s="67"/>
      <c r="M52" s="40" t="e">
        <f>LOOKUP(B52, Lists!$C$8:$C$75, Lists!$I$8:$I$75)</f>
        <v>#N/A</v>
      </c>
      <c r="N52" s="8"/>
      <c r="O52" s="409" t="e">
        <f>LOOKUP(B52, Lists!$C$8:$C$76, Lists!$M$8:$M$76)</f>
        <v>#N/A</v>
      </c>
      <c r="P52" s="415" t="e">
        <f>LOOKUP(B52, Lists!$C$8:$C$76, Lists!$J$8:$J$76)</f>
        <v>#N/A</v>
      </c>
      <c r="Q52" s="415" t="e">
        <f>LOOKUP(B52, Lists!$C$8:$C$76, Lists!$K$8:$K$76)</f>
        <v>#N/A</v>
      </c>
      <c r="R52" s="416"/>
      <c r="S52" s="418">
        <f t="shared" si="0"/>
        <v>0</v>
      </c>
      <c r="T52" s="409" t="e">
        <f>LOOKUP(B52, Lists!$C$8:$C$76, Lists!$L$8:$L$76)</f>
        <v>#N/A</v>
      </c>
      <c r="U52" s="623"/>
    </row>
    <row r="53" spans="2:21" ht="15.95" hidden="1" customHeight="1">
      <c r="B53" s="766">
        <f>'3 - Resilience Assessment'!K109</f>
        <v>0</v>
      </c>
      <c r="C53" s="767"/>
      <c r="D53" s="767"/>
      <c r="E53" s="767"/>
      <c r="F53" s="767"/>
      <c r="G53" s="40" t="e">
        <f>LOOKUP(B53, Lists!$C$8:$C$75, Lists!$D$8:$D$75)</f>
        <v>#N/A</v>
      </c>
      <c r="H53" s="40" t="e">
        <f>LOOKUP(B53, Lists!$C$8:$C$75, Lists!$E$8:$E$75)</f>
        <v>#N/A</v>
      </c>
      <c r="I53" s="18" t="e">
        <f>LOOKUP(B53, Lists!$C$8:$C$75, Lists!$F$8:$F$75)</f>
        <v>#N/A</v>
      </c>
      <c r="J53" s="18" t="e">
        <f>LOOKUP(B53, Lists!$C$8:$C$75, Lists!$G$8:$G$75)</f>
        <v>#N/A</v>
      </c>
      <c r="K53" s="18" t="e">
        <f>LOOKUP(B53, Lists!$C$8:$C$75, Lists!$H$8:$H$75)</f>
        <v>#N/A</v>
      </c>
      <c r="L53" s="67"/>
      <c r="M53" s="40" t="e">
        <f>LOOKUP(B53, Lists!$C$8:$C$75, Lists!$I$8:$I$75)</f>
        <v>#N/A</v>
      </c>
      <c r="N53" s="8"/>
      <c r="O53" s="409" t="e">
        <f>LOOKUP(B53, Lists!$C$8:$C$76, Lists!$M$8:$M$76)</f>
        <v>#N/A</v>
      </c>
      <c r="P53" s="415" t="e">
        <f>LOOKUP(B53, Lists!$C$8:$C$76, Lists!$J$8:$J$76)</f>
        <v>#N/A</v>
      </c>
      <c r="Q53" s="415" t="e">
        <f>LOOKUP(B53, Lists!$C$8:$C$76, Lists!$K$8:$K$76)</f>
        <v>#N/A</v>
      </c>
      <c r="R53" s="416"/>
      <c r="S53" s="418">
        <f t="shared" si="0"/>
        <v>0</v>
      </c>
      <c r="T53" s="409" t="e">
        <f>LOOKUP(B53, Lists!$C$8:$C$76, Lists!$L$8:$L$76)</f>
        <v>#N/A</v>
      </c>
      <c r="U53" s="623"/>
    </row>
    <row r="54" spans="2:21" ht="15.95" hidden="1" customHeight="1">
      <c r="B54" s="766">
        <f>'3 - Resilience Assessment'!K110</f>
        <v>0</v>
      </c>
      <c r="C54" s="767"/>
      <c r="D54" s="767"/>
      <c r="E54" s="767"/>
      <c r="F54" s="767"/>
      <c r="G54" s="40" t="e">
        <f>LOOKUP(B54, Lists!$C$8:$C$75, Lists!$D$8:$D$75)</f>
        <v>#N/A</v>
      </c>
      <c r="H54" s="40" t="e">
        <f>LOOKUP(B54, Lists!$C$8:$C$75, Lists!$E$8:$E$75)</f>
        <v>#N/A</v>
      </c>
      <c r="I54" s="18" t="e">
        <f>LOOKUP(B54, Lists!$C$8:$C$75, Lists!$F$8:$F$75)</f>
        <v>#N/A</v>
      </c>
      <c r="J54" s="18" t="e">
        <f>LOOKUP(B54, Lists!$C$8:$C$75, Lists!$G$8:$G$75)</f>
        <v>#N/A</v>
      </c>
      <c r="K54" s="18" t="e">
        <f>LOOKUP(B54, Lists!$C$8:$C$75, Lists!$H$8:$H$75)</f>
        <v>#N/A</v>
      </c>
      <c r="L54" s="67"/>
      <c r="M54" s="40" t="e">
        <f>LOOKUP(B54, Lists!$C$8:$C$75, Lists!$I$8:$I$75)</f>
        <v>#N/A</v>
      </c>
      <c r="N54" s="8"/>
      <c r="O54" s="409" t="e">
        <f>LOOKUP(B54, Lists!$C$8:$C$76, Lists!$M$8:$M$76)</f>
        <v>#N/A</v>
      </c>
      <c r="P54" s="415" t="e">
        <f>LOOKUP(B54, Lists!$C$8:$C$76, Lists!$J$8:$J$76)</f>
        <v>#N/A</v>
      </c>
      <c r="Q54" s="415" t="e">
        <f>LOOKUP(B54, Lists!$C$8:$C$76, Lists!$K$8:$K$76)</f>
        <v>#N/A</v>
      </c>
      <c r="R54" s="416"/>
      <c r="S54" s="418">
        <f t="shared" si="0"/>
        <v>0</v>
      </c>
      <c r="T54" s="409" t="e">
        <f>LOOKUP(B54, Lists!$C$8:$C$76, Lists!$L$8:$L$76)</f>
        <v>#N/A</v>
      </c>
      <c r="U54" s="623"/>
    </row>
    <row r="55" spans="2:21" ht="15.95" hidden="1" customHeight="1">
      <c r="B55" s="766">
        <f>'3 - Resilience Assessment'!K111</f>
        <v>0</v>
      </c>
      <c r="C55" s="767"/>
      <c r="D55" s="767"/>
      <c r="E55" s="767"/>
      <c r="F55" s="767"/>
      <c r="G55" s="40" t="e">
        <f>LOOKUP(B55, Lists!$C$8:$C$75, Lists!$D$8:$D$75)</f>
        <v>#N/A</v>
      </c>
      <c r="H55" s="40" t="e">
        <f>LOOKUP(B55, Lists!$C$8:$C$75, Lists!$E$8:$E$75)</f>
        <v>#N/A</v>
      </c>
      <c r="I55" s="18" t="e">
        <f>LOOKUP(B55, Lists!$C$8:$C$75, Lists!$F$8:$F$75)</f>
        <v>#N/A</v>
      </c>
      <c r="J55" s="18" t="e">
        <f>LOOKUP(B55, Lists!$C$8:$C$75, Lists!$G$8:$G$75)</f>
        <v>#N/A</v>
      </c>
      <c r="K55" s="18" t="e">
        <f>LOOKUP(B55, Lists!$C$8:$C$75, Lists!$H$8:$H$75)</f>
        <v>#N/A</v>
      </c>
      <c r="L55" s="67"/>
      <c r="M55" s="40" t="e">
        <f>LOOKUP(B55, Lists!$C$8:$C$75, Lists!$I$8:$I$75)</f>
        <v>#N/A</v>
      </c>
      <c r="N55" s="8"/>
      <c r="O55" s="409" t="e">
        <f>LOOKUP(B55, Lists!$C$8:$C$76, Lists!$M$8:$M$76)</f>
        <v>#N/A</v>
      </c>
      <c r="P55" s="415" t="e">
        <f>LOOKUP(B55, Lists!$C$8:$C$76, Lists!$J$8:$J$76)</f>
        <v>#N/A</v>
      </c>
      <c r="Q55" s="415" t="e">
        <f>LOOKUP(B55, Lists!$C$8:$C$76, Lists!$K$8:$K$76)</f>
        <v>#N/A</v>
      </c>
      <c r="R55" s="416"/>
      <c r="S55" s="418">
        <f t="shared" si="0"/>
        <v>0</v>
      </c>
      <c r="T55" s="409" t="e">
        <f>LOOKUP(B55, Lists!$C$8:$C$76, Lists!$L$8:$L$76)</f>
        <v>#N/A</v>
      </c>
      <c r="U55" s="623"/>
    </row>
    <row r="56" spans="2:21" ht="15.95" hidden="1" customHeight="1">
      <c r="B56" s="766">
        <f>'3 - Resilience Assessment'!K112</f>
        <v>0</v>
      </c>
      <c r="C56" s="767"/>
      <c r="D56" s="767"/>
      <c r="E56" s="767"/>
      <c r="F56" s="767"/>
      <c r="G56" s="40" t="e">
        <f>LOOKUP(B56, Lists!$C$8:$C$75, Lists!$D$8:$D$75)</f>
        <v>#N/A</v>
      </c>
      <c r="H56" s="40" t="e">
        <f>LOOKUP(B56, Lists!$C$8:$C$75, Lists!$E$8:$E$75)</f>
        <v>#N/A</v>
      </c>
      <c r="I56" s="18" t="e">
        <f>LOOKUP(B56, Lists!$C$8:$C$75, Lists!$F$8:$F$75)</f>
        <v>#N/A</v>
      </c>
      <c r="J56" s="18" t="e">
        <f>LOOKUP(B56, Lists!$C$8:$C$75, Lists!$G$8:$G$75)</f>
        <v>#N/A</v>
      </c>
      <c r="K56" s="18" t="e">
        <f>LOOKUP(B56, Lists!$C$8:$C$75, Lists!$H$8:$H$75)</f>
        <v>#N/A</v>
      </c>
      <c r="L56" s="67"/>
      <c r="M56" s="40" t="e">
        <f>LOOKUP(B56, Lists!$C$8:$C$75, Lists!$I$8:$I$75)</f>
        <v>#N/A</v>
      </c>
      <c r="N56" s="8"/>
      <c r="O56" s="409" t="e">
        <f>LOOKUP(B56, Lists!$C$8:$C$76, Lists!$M$8:$M$76)</f>
        <v>#N/A</v>
      </c>
      <c r="P56" s="415" t="e">
        <f>LOOKUP(B56, Lists!$C$8:$C$76, Lists!$J$8:$J$76)</f>
        <v>#N/A</v>
      </c>
      <c r="Q56" s="415" t="e">
        <f>LOOKUP(B56, Lists!$C$8:$C$76, Lists!$K$8:$K$76)</f>
        <v>#N/A</v>
      </c>
      <c r="R56" s="416"/>
      <c r="S56" s="418">
        <f t="shared" si="0"/>
        <v>0</v>
      </c>
      <c r="T56" s="409" t="e">
        <f>LOOKUP(B56, Lists!$C$8:$C$76, Lists!$L$8:$L$76)</f>
        <v>#N/A</v>
      </c>
      <c r="U56" s="623"/>
    </row>
    <row r="57" spans="2:21" ht="15.95" hidden="1" customHeight="1">
      <c r="B57" s="766">
        <f>'3 - Resilience Assessment'!K113</f>
        <v>0</v>
      </c>
      <c r="C57" s="767"/>
      <c r="D57" s="767"/>
      <c r="E57" s="767"/>
      <c r="F57" s="767"/>
      <c r="G57" s="40" t="e">
        <f>LOOKUP(B57, Lists!$C$8:$C$75, Lists!$D$8:$D$75)</f>
        <v>#N/A</v>
      </c>
      <c r="H57" s="40" t="e">
        <f>LOOKUP(B57, Lists!$C$8:$C$75, Lists!$E$8:$E$75)</f>
        <v>#N/A</v>
      </c>
      <c r="I57" s="18" t="e">
        <f>LOOKUP(B57, Lists!$C$8:$C$75, Lists!$F$8:$F$75)</f>
        <v>#N/A</v>
      </c>
      <c r="J57" s="18" t="e">
        <f>LOOKUP(B57, Lists!$C$8:$C$75, Lists!$G$8:$G$75)</f>
        <v>#N/A</v>
      </c>
      <c r="K57" s="18" t="e">
        <f>LOOKUP(B57, Lists!$C$8:$C$75, Lists!$H$8:$H$75)</f>
        <v>#N/A</v>
      </c>
      <c r="L57" s="67"/>
      <c r="M57" s="40" t="e">
        <f>LOOKUP(B57, Lists!$C$8:$C$75, Lists!$I$8:$I$75)</f>
        <v>#N/A</v>
      </c>
      <c r="N57" s="8"/>
      <c r="O57" s="409" t="e">
        <f>LOOKUP(B57, Lists!$C$8:$C$76, Lists!$M$8:$M$76)</f>
        <v>#N/A</v>
      </c>
      <c r="P57" s="415" t="e">
        <f>LOOKUP(B57, Lists!$C$8:$C$76, Lists!$J$8:$J$76)</f>
        <v>#N/A</v>
      </c>
      <c r="Q57" s="415" t="e">
        <f>LOOKUP(B57, Lists!$C$8:$C$76, Lists!$K$8:$K$76)</f>
        <v>#N/A</v>
      </c>
      <c r="R57" s="416"/>
      <c r="S57" s="418">
        <f t="shared" si="0"/>
        <v>0</v>
      </c>
      <c r="T57" s="409" t="e">
        <f>LOOKUP(B57, Lists!$C$8:$C$76, Lists!$L$8:$L$76)</f>
        <v>#N/A</v>
      </c>
      <c r="U57" s="623"/>
    </row>
    <row r="58" spans="2:21" ht="15.95" hidden="1" customHeight="1">
      <c r="B58" s="766">
        <f>'3 - Resilience Assessment'!K114</f>
        <v>0</v>
      </c>
      <c r="C58" s="767"/>
      <c r="D58" s="767"/>
      <c r="E58" s="767"/>
      <c r="F58" s="767"/>
      <c r="G58" s="40" t="e">
        <f>LOOKUP(B58, Lists!$C$8:$C$75, Lists!$D$8:$D$75)</f>
        <v>#N/A</v>
      </c>
      <c r="H58" s="40" t="e">
        <f>LOOKUP(B58, Lists!$C$8:$C$75, Lists!$E$8:$E$75)</f>
        <v>#N/A</v>
      </c>
      <c r="I58" s="18" t="e">
        <f>LOOKUP(B58, Lists!$C$8:$C$75, Lists!$F$8:$F$75)</f>
        <v>#N/A</v>
      </c>
      <c r="J58" s="18" t="e">
        <f>LOOKUP(B58, Lists!$C$8:$C$75, Lists!$G$8:$G$75)</f>
        <v>#N/A</v>
      </c>
      <c r="K58" s="18" t="e">
        <f>LOOKUP(B58, Lists!$C$8:$C$75, Lists!$H$8:$H$75)</f>
        <v>#N/A</v>
      </c>
      <c r="L58" s="67"/>
      <c r="M58" s="40" t="e">
        <f>LOOKUP(B58, Lists!$C$8:$C$75, Lists!$I$8:$I$75)</f>
        <v>#N/A</v>
      </c>
      <c r="N58" s="8"/>
      <c r="O58" s="409" t="e">
        <f>LOOKUP(B58, Lists!$C$8:$C$76, Lists!$M$8:$M$76)</f>
        <v>#N/A</v>
      </c>
      <c r="P58" s="415" t="e">
        <f>LOOKUP(B58, Lists!$C$8:$C$76, Lists!$J$8:$J$76)</f>
        <v>#N/A</v>
      </c>
      <c r="Q58" s="415" t="e">
        <f>LOOKUP(B58, Lists!$C$8:$C$76, Lists!$K$8:$K$76)</f>
        <v>#N/A</v>
      </c>
      <c r="R58" s="416"/>
      <c r="S58" s="418">
        <f t="shared" si="0"/>
        <v>0</v>
      </c>
      <c r="T58" s="409" t="e">
        <f>LOOKUP(B58, Lists!$C$8:$C$76, Lists!$L$8:$L$76)</f>
        <v>#N/A</v>
      </c>
      <c r="U58" s="623"/>
    </row>
    <row r="59" spans="2:21" ht="15.95" hidden="1" customHeight="1">
      <c r="B59" s="766">
        <f>'3 - Resilience Assessment'!K115</f>
        <v>0</v>
      </c>
      <c r="C59" s="767"/>
      <c r="D59" s="767"/>
      <c r="E59" s="767"/>
      <c r="F59" s="767"/>
      <c r="G59" s="40" t="e">
        <f>LOOKUP(B59, Lists!$C$8:$C$75, Lists!$D$8:$D$75)</f>
        <v>#N/A</v>
      </c>
      <c r="H59" s="40" t="e">
        <f>LOOKUP(B59, Lists!$C$8:$C$75, Lists!$E$8:$E$75)</f>
        <v>#N/A</v>
      </c>
      <c r="I59" s="18" t="e">
        <f>LOOKUP(B59, Lists!$C$8:$C$75, Lists!$F$8:$F$75)</f>
        <v>#N/A</v>
      </c>
      <c r="J59" s="18" t="e">
        <f>LOOKUP(B59, Lists!$C$8:$C$75, Lists!$G$8:$G$75)</f>
        <v>#N/A</v>
      </c>
      <c r="K59" s="18" t="e">
        <f>LOOKUP(B59, Lists!$C$8:$C$75, Lists!$H$8:$H$75)</f>
        <v>#N/A</v>
      </c>
      <c r="L59" s="67"/>
      <c r="M59" s="40" t="e">
        <f>LOOKUP(B59, Lists!$C$8:$C$75, Lists!$I$8:$I$75)</f>
        <v>#N/A</v>
      </c>
      <c r="N59" s="8"/>
      <c r="O59" s="409" t="e">
        <f>LOOKUP(B59, Lists!$C$8:$C$76, Lists!$M$8:$M$76)</f>
        <v>#N/A</v>
      </c>
      <c r="P59" s="415" t="e">
        <f>LOOKUP(B59, Lists!$C$8:$C$76, Lists!$J$8:$J$76)</f>
        <v>#N/A</v>
      </c>
      <c r="Q59" s="415" t="e">
        <f>LOOKUP(B59, Lists!$C$8:$C$76, Lists!$K$8:$K$76)</f>
        <v>#N/A</v>
      </c>
      <c r="R59" s="416"/>
      <c r="S59" s="418">
        <f t="shared" si="0"/>
        <v>0</v>
      </c>
      <c r="T59" s="409" t="e">
        <f>LOOKUP(B59, Lists!$C$8:$C$76, Lists!$L$8:$L$76)</f>
        <v>#N/A</v>
      </c>
      <c r="U59" s="623"/>
    </row>
    <row r="60" spans="2:21" ht="15.95" hidden="1" customHeight="1">
      <c r="B60" s="766">
        <f>'3 - Resilience Assessment'!K116</f>
        <v>0</v>
      </c>
      <c r="C60" s="767"/>
      <c r="D60" s="767"/>
      <c r="E60" s="767"/>
      <c r="F60" s="767"/>
      <c r="G60" s="40" t="e">
        <f>LOOKUP(B60, Lists!$C$8:$C$75, Lists!$D$8:$D$75)</f>
        <v>#N/A</v>
      </c>
      <c r="H60" s="40" t="e">
        <f>LOOKUP(B60, Lists!$C$8:$C$75, Lists!$E$8:$E$75)</f>
        <v>#N/A</v>
      </c>
      <c r="I60" s="18" t="e">
        <f>LOOKUP(B60, Lists!$C$8:$C$75, Lists!$F$8:$F$75)</f>
        <v>#N/A</v>
      </c>
      <c r="J60" s="18" t="e">
        <f>LOOKUP(B60, Lists!$C$8:$C$75, Lists!$G$8:$G$75)</f>
        <v>#N/A</v>
      </c>
      <c r="K60" s="18" t="e">
        <f>LOOKUP(B60, Lists!$C$8:$C$75, Lists!$H$8:$H$75)</f>
        <v>#N/A</v>
      </c>
      <c r="L60" s="67"/>
      <c r="M60" s="40" t="e">
        <f>LOOKUP(B60, Lists!$C$8:$C$75, Lists!$I$8:$I$75)</f>
        <v>#N/A</v>
      </c>
      <c r="N60" s="8"/>
      <c r="O60" s="409" t="e">
        <f>LOOKUP(B60, Lists!$C$8:$C$76, Lists!$M$8:$M$76)</f>
        <v>#N/A</v>
      </c>
      <c r="P60" s="415" t="e">
        <f>LOOKUP(B60, Lists!$C$8:$C$76, Lists!$J$8:$J$76)</f>
        <v>#N/A</v>
      </c>
      <c r="Q60" s="415" t="e">
        <f>LOOKUP(B60, Lists!$C$8:$C$76, Lists!$K$8:$K$76)</f>
        <v>#N/A</v>
      </c>
      <c r="R60" s="416"/>
      <c r="S60" s="418">
        <f t="shared" si="0"/>
        <v>0</v>
      </c>
      <c r="T60" s="409" t="e">
        <f>LOOKUP(B60, Lists!$C$8:$C$76, Lists!$L$8:$L$76)</f>
        <v>#N/A</v>
      </c>
      <c r="U60" s="623"/>
    </row>
    <row r="61" spans="2:21" ht="15.95" hidden="1" customHeight="1">
      <c r="B61" s="766">
        <f>'3 - Resilience Assessment'!K117</f>
        <v>0</v>
      </c>
      <c r="C61" s="767"/>
      <c r="D61" s="767"/>
      <c r="E61" s="767"/>
      <c r="F61" s="767"/>
      <c r="G61" s="40" t="e">
        <f>LOOKUP(B61, Lists!$C$8:$C$75, Lists!$D$8:$D$75)</f>
        <v>#N/A</v>
      </c>
      <c r="H61" s="40" t="e">
        <f>LOOKUP(B61, Lists!$C$8:$C$75, Lists!$E$8:$E$75)</f>
        <v>#N/A</v>
      </c>
      <c r="I61" s="18" t="e">
        <f>LOOKUP(B61, Lists!$C$8:$C$75, Lists!$F$8:$F$75)</f>
        <v>#N/A</v>
      </c>
      <c r="J61" s="18" t="e">
        <f>LOOKUP(B61, Lists!$C$8:$C$75, Lists!$G$8:$G$75)</f>
        <v>#N/A</v>
      </c>
      <c r="K61" s="18" t="e">
        <f>LOOKUP(B61, Lists!$C$8:$C$75, Lists!$H$8:$H$75)</f>
        <v>#N/A</v>
      </c>
      <c r="L61" s="67"/>
      <c r="M61" s="40" t="e">
        <f>LOOKUP(B61, Lists!$C$8:$C$75, Lists!$I$8:$I$75)</f>
        <v>#N/A</v>
      </c>
      <c r="N61" s="8"/>
      <c r="O61" s="409" t="e">
        <f>LOOKUP(B61, Lists!$C$8:$C$76, Lists!$M$8:$M$76)</f>
        <v>#N/A</v>
      </c>
      <c r="P61" s="415" t="e">
        <f>LOOKUP(B61, Lists!$C$8:$C$76, Lists!$J$8:$J$76)</f>
        <v>#N/A</v>
      </c>
      <c r="Q61" s="415" t="e">
        <f>LOOKUP(B61, Lists!$C$8:$C$76, Lists!$K$8:$K$76)</f>
        <v>#N/A</v>
      </c>
      <c r="R61" s="416"/>
      <c r="S61" s="418">
        <f t="shared" si="0"/>
        <v>0</v>
      </c>
      <c r="T61" s="409" t="e">
        <f>LOOKUP(B61, Lists!$C$8:$C$76, Lists!$L$8:$L$76)</f>
        <v>#N/A</v>
      </c>
      <c r="U61" s="623"/>
    </row>
    <row r="62" spans="2:21" ht="15.95" hidden="1" customHeight="1">
      <c r="B62" s="766">
        <f>'3 - Resilience Assessment'!K118</f>
        <v>0</v>
      </c>
      <c r="C62" s="767"/>
      <c r="D62" s="767"/>
      <c r="E62" s="767"/>
      <c r="F62" s="767"/>
      <c r="G62" s="40" t="e">
        <f>LOOKUP(B62, Lists!$C$8:$C$75, Lists!$D$8:$D$75)</f>
        <v>#N/A</v>
      </c>
      <c r="H62" s="40" t="e">
        <f>LOOKUP(B62, Lists!$C$8:$C$75, Lists!$E$8:$E$75)</f>
        <v>#N/A</v>
      </c>
      <c r="I62" s="18" t="e">
        <f>LOOKUP(B62, Lists!$C$8:$C$75, Lists!$F$8:$F$75)</f>
        <v>#N/A</v>
      </c>
      <c r="J62" s="18" t="e">
        <f>LOOKUP(B62, Lists!$C$8:$C$75, Lists!$G$8:$G$75)</f>
        <v>#N/A</v>
      </c>
      <c r="K62" s="18" t="e">
        <f>LOOKUP(B62, Lists!$C$8:$C$75, Lists!$H$8:$H$75)</f>
        <v>#N/A</v>
      </c>
      <c r="L62" s="67"/>
      <c r="M62" s="40" t="e">
        <f>LOOKUP(B62, Lists!$C$8:$C$75, Lists!$I$8:$I$75)</f>
        <v>#N/A</v>
      </c>
      <c r="N62" s="8"/>
      <c r="O62" s="409" t="e">
        <f>LOOKUP(B62, Lists!$C$8:$C$76, Lists!$M$8:$M$76)</f>
        <v>#N/A</v>
      </c>
      <c r="P62" s="415" t="e">
        <f>LOOKUP(B62, Lists!$C$8:$C$76, Lists!$J$8:$J$76)</f>
        <v>#N/A</v>
      </c>
      <c r="Q62" s="415" t="e">
        <f>LOOKUP(B62, Lists!$C$8:$C$76, Lists!$K$8:$K$76)</f>
        <v>#N/A</v>
      </c>
      <c r="R62" s="416"/>
      <c r="S62" s="418">
        <f t="shared" si="0"/>
        <v>0</v>
      </c>
      <c r="T62" s="409" t="e">
        <f>LOOKUP(B62, Lists!$C$8:$C$76, Lists!$L$8:$L$76)</f>
        <v>#N/A</v>
      </c>
      <c r="U62" s="623"/>
    </row>
    <row r="63" spans="2:21" ht="15.95" hidden="1" customHeight="1">
      <c r="B63" s="766">
        <f>'3 - Resilience Assessment'!K119</f>
        <v>0</v>
      </c>
      <c r="C63" s="767"/>
      <c r="D63" s="767"/>
      <c r="E63" s="767"/>
      <c r="F63" s="767"/>
      <c r="G63" s="40" t="e">
        <f>LOOKUP(B63, Lists!$C$8:$C$75, Lists!$D$8:$D$75)</f>
        <v>#N/A</v>
      </c>
      <c r="H63" s="40" t="e">
        <f>LOOKUP(B63, Lists!$C$8:$C$75, Lists!$E$8:$E$75)</f>
        <v>#N/A</v>
      </c>
      <c r="I63" s="18" t="e">
        <f>LOOKUP(B63, Lists!$C$8:$C$75, Lists!$F$8:$F$75)</f>
        <v>#N/A</v>
      </c>
      <c r="J63" s="18" t="e">
        <f>LOOKUP(B63, Lists!$C$8:$C$75, Lists!$G$8:$G$75)</f>
        <v>#N/A</v>
      </c>
      <c r="K63" s="18" t="e">
        <f>LOOKUP(B63, Lists!$C$8:$C$75, Lists!$H$8:$H$75)</f>
        <v>#N/A</v>
      </c>
      <c r="L63" s="67"/>
      <c r="M63" s="40" t="e">
        <f>LOOKUP(B63, Lists!$C$8:$C$75, Lists!$I$8:$I$75)</f>
        <v>#N/A</v>
      </c>
      <c r="N63" s="8"/>
      <c r="O63" s="409" t="e">
        <f>LOOKUP(B63, Lists!$C$8:$C$76, Lists!$M$8:$M$76)</f>
        <v>#N/A</v>
      </c>
      <c r="P63" s="415" t="e">
        <f>LOOKUP(B63, Lists!$C$8:$C$76, Lists!$J$8:$J$76)</f>
        <v>#N/A</v>
      </c>
      <c r="Q63" s="415" t="e">
        <f>LOOKUP(B63, Lists!$C$8:$C$76, Lists!$K$8:$K$76)</f>
        <v>#N/A</v>
      </c>
      <c r="R63" s="416"/>
      <c r="S63" s="418">
        <f t="shared" si="0"/>
        <v>0</v>
      </c>
      <c r="T63" s="409" t="e">
        <f>LOOKUP(B63, Lists!$C$8:$C$76, Lists!$L$8:$L$76)</f>
        <v>#N/A</v>
      </c>
      <c r="U63" s="623"/>
    </row>
    <row r="64" spans="2:21" ht="15.95" hidden="1" customHeight="1">
      <c r="B64" s="766">
        <f>'3 - Resilience Assessment'!K120</f>
        <v>0</v>
      </c>
      <c r="C64" s="767"/>
      <c r="D64" s="767"/>
      <c r="E64" s="767"/>
      <c r="F64" s="767"/>
      <c r="G64" s="40" t="e">
        <f>LOOKUP(B64, Lists!$C$8:$C$75, Lists!$D$8:$D$75)</f>
        <v>#N/A</v>
      </c>
      <c r="H64" s="40" t="e">
        <f>LOOKUP(B64, Lists!$C$8:$C$75, Lists!$E$8:$E$75)</f>
        <v>#N/A</v>
      </c>
      <c r="I64" s="18" t="e">
        <f>LOOKUP(B64, Lists!$C$8:$C$75, Lists!$F$8:$F$75)</f>
        <v>#N/A</v>
      </c>
      <c r="J64" s="18" t="e">
        <f>LOOKUP(B64, Lists!$C$8:$C$75, Lists!$G$8:$G$75)</f>
        <v>#N/A</v>
      </c>
      <c r="K64" s="18" t="e">
        <f>LOOKUP(B64, Lists!$C$8:$C$75, Lists!$H$8:$H$75)</f>
        <v>#N/A</v>
      </c>
      <c r="L64" s="67"/>
      <c r="M64" s="40" t="e">
        <f>LOOKUP(B64, Lists!$C$8:$C$75, Lists!$I$8:$I$75)</f>
        <v>#N/A</v>
      </c>
      <c r="N64" s="8"/>
      <c r="O64" s="409" t="e">
        <f>LOOKUP(B64, Lists!$C$8:$C$76, Lists!$M$8:$M$76)</f>
        <v>#N/A</v>
      </c>
      <c r="P64" s="415" t="e">
        <f>LOOKUP(B64, Lists!$C$8:$C$76, Lists!$J$8:$J$76)</f>
        <v>#N/A</v>
      </c>
      <c r="Q64" s="415" t="e">
        <f>LOOKUP(B64, Lists!$C$8:$C$76, Lists!$K$8:$K$76)</f>
        <v>#N/A</v>
      </c>
      <c r="R64" s="416"/>
      <c r="S64" s="418">
        <f t="shared" si="0"/>
        <v>0</v>
      </c>
      <c r="T64" s="409" t="e">
        <f>LOOKUP(B64, Lists!$C$8:$C$76, Lists!$L$8:$L$76)</f>
        <v>#N/A</v>
      </c>
      <c r="U64" s="623"/>
    </row>
    <row r="65" spans="2:21" ht="15.95" hidden="1" customHeight="1">
      <c r="B65" s="766">
        <f>'3 - Resilience Assessment'!K121</f>
        <v>0</v>
      </c>
      <c r="C65" s="767"/>
      <c r="D65" s="767"/>
      <c r="E65" s="767"/>
      <c r="F65" s="767"/>
      <c r="G65" s="40" t="e">
        <f>LOOKUP(B65, Lists!$C$8:$C$75, Lists!$D$8:$D$75)</f>
        <v>#N/A</v>
      </c>
      <c r="H65" s="40" t="e">
        <f>LOOKUP(B65, Lists!$C$8:$C$75, Lists!$E$8:$E$75)</f>
        <v>#N/A</v>
      </c>
      <c r="I65" s="18" t="e">
        <f>LOOKUP(B65, Lists!$C$8:$C$75, Lists!$F$8:$F$75)</f>
        <v>#N/A</v>
      </c>
      <c r="J65" s="18" t="e">
        <f>LOOKUP(B65, Lists!$C$8:$C$75, Lists!$G$8:$G$75)</f>
        <v>#N/A</v>
      </c>
      <c r="K65" s="18" t="e">
        <f>LOOKUP(B65, Lists!$C$8:$C$75, Lists!$H$8:$H$75)</f>
        <v>#N/A</v>
      </c>
      <c r="L65" s="67"/>
      <c r="M65" s="40" t="e">
        <f>LOOKUP(B65, Lists!$C$8:$C$75, Lists!$I$8:$I$75)</f>
        <v>#N/A</v>
      </c>
      <c r="N65" s="8"/>
      <c r="O65" s="409" t="e">
        <f>LOOKUP(B65, Lists!$C$8:$C$76, Lists!$M$8:$M$76)</f>
        <v>#N/A</v>
      </c>
      <c r="P65" s="415" t="e">
        <f>LOOKUP(B65, Lists!$C$8:$C$76, Lists!$J$8:$J$76)</f>
        <v>#N/A</v>
      </c>
      <c r="Q65" s="415" t="e">
        <f>LOOKUP(B65, Lists!$C$8:$C$76, Lists!$K$8:$K$76)</f>
        <v>#N/A</v>
      </c>
      <c r="R65" s="416"/>
      <c r="S65" s="418">
        <f t="shared" si="0"/>
        <v>0</v>
      </c>
      <c r="T65" s="409" t="e">
        <f>LOOKUP(B65, Lists!$C$8:$C$76, Lists!$L$8:$L$76)</f>
        <v>#N/A</v>
      </c>
      <c r="U65" s="623"/>
    </row>
    <row r="66" spans="2:21" ht="15.95" hidden="1" customHeight="1">
      <c r="B66" s="766">
        <f>'3 - Resilience Assessment'!K122</f>
        <v>0</v>
      </c>
      <c r="C66" s="767"/>
      <c r="D66" s="767"/>
      <c r="E66" s="767"/>
      <c r="F66" s="767"/>
      <c r="G66" s="40" t="e">
        <f>LOOKUP(B66, Lists!$C$8:$C$75, Lists!$D$8:$D$75)</f>
        <v>#N/A</v>
      </c>
      <c r="H66" s="40" t="e">
        <f>LOOKUP(B66, Lists!$C$8:$C$75, Lists!$E$8:$E$75)</f>
        <v>#N/A</v>
      </c>
      <c r="I66" s="18" t="e">
        <f>LOOKUP(B66, Lists!$C$8:$C$75, Lists!$F$8:$F$75)</f>
        <v>#N/A</v>
      </c>
      <c r="J66" s="18" t="e">
        <f>LOOKUP(B66, Lists!$C$8:$C$75, Lists!$G$8:$G$75)</f>
        <v>#N/A</v>
      </c>
      <c r="K66" s="18" t="e">
        <f>LOOKUP(B66, Lists!$C$8:$C$75, Lists!$H$8:$H$75)</f>
        <v>#N/A</v>
      </c>
      <c r="L66" s="67"/>
      <c r="M66" s="40" t="e">
        <f>LOOKUP(B66, Lists!$C$8:$C$75, Lists!$I$8:$I$75)</f>
        <v>#N/A</v>
      </c>
      <c r="N66" s="8"/>
      <c r="O66" s="409" t="e">
        <f>LOOKUP(B66, Lists!$C$8:$C$76, Lists!$M$8:$M$76)</f>
        <v>#N/A</v>
      </c>
      <c r="P66" s="415" t="e">
        <f>LOOKUP(B66, Lists!$C$8:$C$76, Lists!$J$8:$J$76)</f>
        <v>#N/A</v>
      </c>
      <c r="Q66" s="415" t="e">
        <f>LOOKUP(B66, Lists!$C$8:$C$76, Lists!$K$8:$K$76)</f>
        <v>#N/A</v>
      </c>
      <c r="R66" s="416"/>
      <c r="S66" s="418">
        <f t="shared" si="0"/>
        <v>0</v>
      </c>
      <c r="T66" s="409" t="e">
        <f>LOOKUP(B66, Lists!$C$8:$C$76, Lists!$L$8:$L$76)</f>
        <v>#N/A</v>
      </c>
      <c r="U66" s="623"/>
    </row>
    <row r="67" spans="2:21" ht="15.95" hidden="1" customHeight="1">
      <c r="B67" s="766">
        <f>'3 - Resilience Assessment'!K123</f>
        <v>0</v>
      </c>
      <c r="C67" s="767"/>
      <c r="D67" s="767"/>
      <c r="E67" s="767"/>
      <c r="F67" s="767"/>
      <c r="G67" s="40" t="e">
        <f>LOOKUP(B67, Lists!$C$8:$C$75, Lists!$D$8:$D$75)</f>
        <v>#N/A</v>
      </c>
      <c r="H67" s="40" t="e">
        <f>LOOKUP(B67, Lists!$C$8:$C$75, Lists!$E$8:$E$75)</f>
        <v>#N/A</v>
      </c>
      <c r="I67" s="18" t="e">
        <f>LOOKUP(B67, Lists!$C$8:$C$75, Lists!$F$8:$F$75)</f>
        <v>#N/A</v>
      </c>
      <c r="J67" s="18" t="e">
        <f>LOOKUP(B67, Lists!$C$8:$C$75, Lists!$G$8:$G$75)</f>
        <v>#N/A</v>
      </c>
      <c r="K67" s="18" t="e">
        <f>LOOKUP(B67, Lists!$C$8:$C$75, Lists!$H$8:$H$75)</f>
        <v>#N/A</v>
      </c>
      <c r="L67" s="67"/>
      <c r="M67" s="40" t="e">
        <f>LOOKUP(B67, Lists!$C$8:$C$75, Lists!$I$8:$I$75)</f>
        <v>#N/A</v>
      </c>
      <c r="N67" s="8"/>
      <c r="O67" s="409" t="e">
        <f>LOOKUP(B67, Lists!$C$8:$C$76, Lists!$M$8:$M$76)</f>
        <v>#N/A</v>
      </c>
      <c r="P67" s="415" t="e">
        <f>LOOKUP(B67, Lists!$C$8:$C$76, Lists!$J$8:$J$76)</f>
        <v>#N/A</v>
      </c>
      <c r="Q67" s="415" t="e">
        <f>LOOKUP(B67, Lists!$C$8:$C$76, Lists!$K$8:$K$76)</f>
        <v>#N/A</v>
      </c>
      <c r="R67" s="416"/>
      <c r="S67" s="418">
        <f t="shared" si="0"/>
        <v>0</v>
      </c>
      <c r="T67" s="409" t="e">
        <f>LOOKUP(B67, Lists!$C$8:$C$76, Lists!$L$8:$L$76)</f>
        <v>#N/A</v>
      </c>
      <c r="U67" s="623"/>
    </row>
    <row r="68" spans="2:21" ht="15.95" hidden="1" customHeight="1">
      <c r="B68" s="766">
        <f>'3 - Resilience Assessment'!K124</f>
        <v>0</v>
      </c>
      <c r="C68" s="767"/>
      <c r="D68" s="767"/>
      <c r="E68" s="767"/>
      <c r="F68" s="767"/>
      <c r="G68" s="40" t="e">
        <f>LOOKUP(B68, Lists!$C$8:$C$75, Lists!$D$8:$D$75)</f>
        <v>#N/A</v>
      </c>
      <c r="H68" s="40" t="e">
        <f>LOOKUP(B68, Lists!$C$8:$C$75, Lists!$E$8:$E$75)</f>
        <v>#N/A</v>
      </c>
      <c r="I68" s="18" t="e">
        <f>LOOKUP(B68, Lists!$C$8:$C$75, Lists!$F$8:$F$75)</f>
        <v>#N/A</v>
      </c>
      <c r="J68" s="18" t="e">
        <f>LOOKUP(B68, Lists!$C$8:$C$75, Lists!$G$8:$G$75)</f>
        <v>#N/A</v>
      </c>
      <c r="K68" s="18" t="e">
        <f>LOOKUP(B68, Lists!$C$8:$C$75, Lists!$H$8:$H$75)</f>
        <v>#N/A</v>
      </c>
      <c r="L68" s="67"/>
      <c r="M68" s="40" t="e">
        <f>LOOKUP(B68, Lists!$C$8:$C$75, Lists!$I$8:$I$75)</f>
        <v>#N/A</v>
      </c>
      <c r="N68" s="8"/>
      <c r="O68" s="409" t="e">
        <f>LOOKUP(B68, Lists!$C$8:$C$76, Lists!$M$8:$M$76)</f>
        <v>#N/A</v>
      </c>
      <c r="P68" s="415" t="e">
        <f>LOOKUP(B68, Lists!$C$8:$C$76, Lists!$J$8:$J$76)</f>
        <v>#N/A</v>
      </c>
      <c r="Q68" s="415" t="e">
        <f>LOOKUP(B68, Lists!$C$8:$C$76, Lists!$K$8:$K$76)</f>
        <v>#N/A</v>
      </c>
      <c r="R68" s="416"/>
      <c r="S68" s="418">
        <f t="shared" si="0"/>
        <v>0</v>
      </c>
      <c r="T68" s="409" t="e">
        <f>LOOKUP(B68, Lists!$C$8:$C$76, Lists!$L$8:$L$76)</f>
        <v>#N/A</v>
      </c>
      <c r="U68" s="623"/>
    </row>
    <row r="69" spans="2:21" ht="15.95" hidden="1" customHeight="1">
      <c r="B69" s="766">
        <f>'3 - Resilience Assessment'!K125</f>
        <v>0</v>
      </c>
      <c r="C69" s="767"/>
      <c r="D69" s="767"/>
      <c r="E69" s="767"/>
      <c r="F69" s="767"/>
      <c r="G69" s="40" t="e">
        <f>LOOKUP(B69, Lists!$C$8:$C$75, Lists!$D$8:$D$75)</f>
        <v>#N/A</v>
      </c>
      <c r="H69" s="40" t="e">
        <f>LOOKUP(B69, Lists!$C$8:$C$75, Lists!$E$8:$E$75)</f>
        <v>#N/A</v>
      </c>
      <c r="I69" s="18" t="e">
        <f>LOOKUP(B69, Lists!$C$8:$C$75, Lists!$F$8:$F$75)</f>
        <v>#N/A</v>
      </c>
      <c r="J69" s="18" t="e">
        <f>LOOKUP(B69, Lists!$C$8:$C$75, Lists!$G$8:$G$75)</f>
        <v>#N/A</v>
      </c>
      <c r="K69" s="18" t="e">
        <f>LOOKUP(B69, Lists!$C$8:$C$75, Lists!$H$8:$H$75)</f>
        <v>#N/A</v>
      </c>
      <c r="L69" s="67"/>
      <c r="M69" s="40" t="e">
        <f>LOOKUP(B69, Lists!$C$8:$C$75, Lists!$I$8:$I$75)</f>
        <v>#N/A</v>
      </c>
      <c r="N69" s="8"/>
      <c r="O69" s="409" t="e">
        <f>LOOKUP(B69, Lists!$C$8:$C$76, Lists!$M$8:$M$76)</f>
        <v>#N/A</v>
      </c>
      <c r="P69" s="415" t="e">
        <f>LOOKUP(B69, Lists!$C$8:$C$76, Lists!$J$8:$J$76)</f>
        <v>#N/A</v>
      </c>
      <c r="Q69" s="415" t="e">
        <f>LOOKUP(B69, Lists!$C$8:$C$76, Lists!$K$8:$K$76)</f>
        <v>#N/A</v>
      </c>
      <c r="R69" s="416"/>
      <c r="S69" s="418">
        <f t="shared" si="0"/>
        <v>0</v>
      </c>
      <c r="T69" s="409" t="e">
        <f>LOOKUP(B69, Lists!$C$8:$C$76, Lists!$L$8:$L$76)</f>
        <v>#N/A</v>
      </c>
      <c r="U69" s="623"/>
    </row>
    <row r="70" spans="2:21" ht="15.95" hidden="1" customHeight="1">
      <c r="B70" s="766">
        <f>'3 - Resilience Assessment'!K126</f>
        <v>0</v>
      </c>
      <c r="C70" s="767"/>
      <c r="D70" s="767"/>
      <c r="E70" s="767"/>
      <c r="F70" s="767"/>
      <c r="G70" s="40" t="e">
        <f>LOOKUP(B70, Lists!$C$8:$C$75, Lists!$D$8:$D$75)</f>
        <v>#N/A</v>
      </c>
      <c r="H70" s="40" t="e">
        <f>LOOKUP(B70, Lists!$C$8:$C$75, Lists!$E$8:$E$75)</f>
        <v>#N/A</v>
      </c>
      <c r="I70" s="18" t="e">
        <f>LOOKUP(B70, Lists!$C$8:$C$75, Lists!$F$8:$F$75)</f>
        <v>#N/A</v>
      </c>
      <c r="J70" s="18" t="e">
        <f>LOOKUP(B70, Lists!$C$8:$C$75, Lists!$G$8:$G$75)</f>
        <v>#N/A</v>
      </c>
      <c r="K70" s="18" t="e">
        <f>LOOKUP(B70, Lists!$C$8:$C$75, Lists!$H$8:$H$75)</f>
        <v>#N/A</v>
      </c>
      <c r="L70" s="67"/>
      <c r="M70" s="40" t="e">
        <f>LOOKUP(B70, Lists!$C$8:$C$75, Lists!$I$8:$I$75)</f>
        <v>#N/A</v>
      </c>
      <c r="N70" s="8"/>
      <c r="O70" s="409" t="e">
        <f>LOOKUP(B70, Lists!$C$8:$C$76, Lists!$M$8:$M$76)</f>
        <v>#N/A</v>
      </c>
      <c r="P70" s="415" t="e">
        <f>LOOKUP(B70, Lists!$C$8:$C$76, Lists!$J$8:$J$76)</f>
        <v>#N/A</v>
      </c>
      <c r="Q70" s="415" t="e">
        <f>LOOKUP(B70, Lists!$C$8:$C$76, Lists!$K$8:$K$76)</f>
        <v>#N/A</v>
      </c>
      <c r="R70" s="416"/>
      <c r="S70" s="418">
        <f t="shared" si="0"/>
        <v>0</v>
      </c>
      <c r="T70" s="409" t="e">
        <f>LOOKUP(B70, Lists!$C$8:$C$76, Lists!$L$8:$L$76)</f>
        <v>#N/A</v>
      </c>
      <c r="U70" s="623"/>
    </row>
    <row r="71" spans="2:21" ht="15.95" hidden="1" customHeight="1">
      <c r="B71" s="766">
        <f>'3 - Resilience Assessment'!K127</f>
        <v>0</v>
      </c>
      <c r="C71" s="767"/>
      <c r="D71" s="767"/>
      <c r="E71" s="767"/>
      <c r="F71" s="767"/>
      <c r="G71" s="40" t="e">
        <f>LOOKUP(B71, Lists!$C$8:$C$75, Lists!$D$8:$D$75)</f>
        <v>#N/A</v>
      </c>
      <c r="H71" s="40" t="e">
        <f>LOOKUP(B71, Lists!$C$8:$C$75, Lists!$E$8:$E$75)</f>
        <v>#N/A</v>
      </c>
      <c r="I71" s="18" t="e">
        <f>LOOKUP(B71, Lists!$C$8:$C$75, Lists!$F$8:$F$75)</f>
        <v>#N/A</v>
      </c>
      <c r="J71" s="18" t="e">
        <f>LOOKUP(B71, Lists!$C$8:$C$75, Lists!$G$8:$G$75)</f>
        <v>#N/A</v>
      </c>
      <c r="K71" s="18" t="e">
        <f>LOOKUP(B71, Lists!$C$8:$C$75, Lists!$H$8:$H$75)</f>
        <v>#N/A</v>
      </c>
      <c r="L71" s="67"/>
      <c r="M71" s="40" t="e">
        <f>LOOKUP(B71, Lists!$C$8:$C$75, Lists!$I$8:$I$75)</f>
        <v>#N/A</v>
      </c>
      <c r="N71" s="8"/>
      <c r="O71" s="409" t="e">
        <f>LOOKUP(B71, Lists!$C$8:$C$76, Lists!$M$8:$M$76)</f>
        <v>#N/A</v>
      </c>
      <c r="P71" s="415" t="e">
        <f>LOOKUP(B71, Lists!$C$8:$C$76, Lists!$J$8:$J$76)</f>
        <v>#N/A</v>
      </c>
      <c r="Q71" s="415" t="e">
        <f>LOOKUP(B71, Lists!$C$8:$C$76, Lists!$K$8:$K$76)</f>
        <v>#N/A</v>
      </c>
      <c r="R71" s="416"/>
      <c r="S71" s="418">
        <f>N71*R71</f>
        <v>0</v>
      </c>
      <c r="T71" s="409" t="e">
        <f>LOOKUP(B71, Lists!$C$8:$C$76, Lists!$L$8:$L$76)</f>
        <v>#N/A</v>
      </c>
      <c r="U71" s="623"/>
    </row>
    <row r="72" spans="2:21" ht="15.95" hidden="1" customHeight="1">
      <c r="B72" s="766">
        <f>'3 - Resilience Assessment'!K128</f>
        <v>0</v>
      </c>
      <c r="C72" s="767"/>
      <c r="D72" s="767"/>
      <c r="E72" s="767"/>
      <c r="F72" s="767"/>
      <c r="G72" s="40" t="e">
        <f>LOOKUP(B72, Lists!$C$8:$C$75, Lists!$D$8:$D$75)</f>
        <v>#N/A</v>
      </c>
      <c r="H72" s="40" t="e">
        <f>LOOKUP(B72, Lists!$C$8:$C$75, Lists!$E$8:$E$75)</f>
        <v>#N/A</v>
      </c>
      <c r="I72" s="18" t="e">
        <f>LOOKUP(B72, Lists!$C$8:$C$75, Lists!$F$8:$F$75)</f>
        <v>#N/A</v>
      </c>
      <c r="J72" s="18" t="e">
        <f>LOOKUP(B72, Lists!$C$8:$C$75, Lists!$G$8:$G$75)</f>
        <v>#N/A</v>
      </c>
      <c r="K72" s="18" t="e">
        <f>LOOKUP(B72, Lists!$C$8:$C$75, Lists!$H$8:$H$75)</f>
        <v>#N/A</v>
      </c>
      <c r="L72" s="67"/>
      <c r="M72" s="40" t="e">
        <f>LOOKUP(B72, Lists!$C$8:$C$75, Lists!$I$8:$I$75)</f>
        <v>#N/A</v>
      </c>
      <c r="N72" s="8"/>
      <c r="O72" s="409" t="e">
        <f>LOOKUP(B72, Lists!$C$8:$C$76, Lists!$M$8:$M$76)</f>
        <v>#N/A</v>
      </c>
      <c r="P72" s="415" t="e">
        <f>LOOKUP(B72, Lists!$C$8:$C$76, Lists!$J$8:$J$76)</f>
        <v>#N/A</v>
      </c>
      <c r="Q72" s="415" t="e">
        <f>LOOKUP(B72, Lists!$C$8:$C$76, Lists!$K$8:$K$76)</f>
        <v>#N/A</v>
      </c>
      <c r="R72" s="416"/>
      <c r="S72" s="418">
        <f>N72*R72</f>
        <v>0</v>
      </c>
      <c r="T72" s="409" t="e">
        <f>LOOKUP(B72, Lists!$C$8:$C$76, Lists!$L$8:$L$76)</f>
        <v>#N/A</v>
      </c>
      <c r="U72" s="623"/>
    </row>
    <row r="73" spans="2:21" ht="15.95" hidden="1" customHeight="1">
      <c r="B73" s="766">
        <f>'3 - Resilience Assessment'!K129</f>
        <v>0</v>
      </c>
      <c r="C73" s="767"/>
      <c r="D73" s="767"/>
      <c r="E73" s="767"/>
      <c r="F73" s="767"/>
      <c r="G73" s="40" t="e">
        <f>LOOKUP(B73, Lists!$C$8:$C$75, Lists!$D$8:$D$75)</f>
        <v>#N/A</v>
      </c>
      <c r="H73" s="40" t="e">
        <f>LOOKUP(B73, Lists!$C$8:$C$75, Lists!$E$8:$E$75)</f>
        <v>#N/A</v>
      </c>
      <c r="I73" s="18" t="e">
        <f>LOOKUP(B73, Lists!$C$8:$C$75, Lists!$F$8:$F$75)</f>
        <v>#N/A</v>
      </c>
      <c r="J73" s="18" t="e">
        <f>LOOKUP(B73, Lists!$C$8:$C$75, Lists!$G$8:$G$75)</f>
        <v>#N/A</v>
      </c>
      <c r="K73" s="18" t="e">
        <f>LOOKUP(B73, Lists!$C$8:$C$75, Lists!$H$8:$H$75)</f>
        <v>#N/A</v>
      </c>
      <c r="L73" s="67"/>
      <c r="M73" s="40" t="e">
        <f>LOOKUP(B73, Lists!$C$8:$C$75, Lists!$I$8:$I$75)</f>
        <v>#N/A</v>
      </c>
      <c r="N73" s="8"/>
      <c r="O73" s="409" t="e">
        <f>LOOKUP(B73, Lists!$C$8:$C$76, Lists!$M$8:$M$76)</f>
        <v>#N/A</v>
      </c>
      <c r="P73" s="415" t="e">
        <f>LOOKUP(B73, Lists!$C$8:$C$76, Lists!$J$8:$J$76)</f>
        <v>#N/A</v>
      </c>
      <c r="Q73" s="415" t="e">
        <f>LOOKUP(B73, Lists!$C$8:$C$76, Lists!$K$8:$K$76)</f>
        <v>#N/A</v>
      </c>
      <c r="R73" s="416"/>
      <c r="S73" s="418">
        <f>N73*R73</f>
        <v>0</v>
      </c>
      <c r="T73" s="409" t="e">
        <f>LOOKUP(B73, Lists!$C$8:$C$76, Lists!$L$8:$L$76)</f>
        <v>#N/A</v>
      </c>
      <c r="U73" s="623"/>
    </row>
    <row r="74" spans="2:21" ht="15.95" hidden="1" customHeight="1" thickBot="1">
      <c r="B74" s="768">
        <f>'3 - Resilience Assessment'!K130</f>
        <v>0</v>
      </c>
      <c r="C74" s="769"/>
      <c r="D74" s="769"/>
      <c r="E74" s="769"/>
      <c r="F74" s="769"/>
      <c r="G74" s="571" t="e">
        <f>LOOKUP(B74, Lists!$C$8:$C$75, Lists!$D$8:$D$75)</f>
        <v>#N/A</v>
      </c>
      <c r="H74" s="571" t="e">
        <f>LOOKUP(B74, Lists!$C$8:$C$75, Lists!$E$8:$E$75)</f>
        <v>#N/A</v>
      </c>
      <c r="I74" s="572" t="e">
        <f>LOOKUP(B74, Lists!$C$8:$C$75, Lists!$F$8:$F$75)</f>
        <v>#N/A</v>
      </c>
      <c r="J74" s="572" t="e">
        <f>LOOKUP(B74, Lists!$C$8:$C$75, Lists!$G$8:$G$75)</f>
        <v>#N/A</v>
      </c>
      <c r="K74" s="572" t="e">
        <f>LOOKUP(B74, Lists!$C$8:$C$75, Lists!$H$8:$H$75)</f>
        <v>#N/A</v>
      </c>
      <c r="L74" s="67"/>
      <c r="M74" s="40" t="e">
        <f>LOOKUP(B74, Lists!$C$8:$C$75, Lists!$I$8:$I$75)</f>
        <v>#N/A</v>
      </c>
      <c r="N74" s="573"/>
      <c r="O74" s="571" t="e">
        <f>LOOKUP(B74, Lists!$C$8:$C$76, Lists!$M$8:$M$76)</f>
        <v>#N/A</v>
      </c>
      <c r="P74" s="574" t="e">
        <f>LOOKUP(B74, Lists!$C$8:$C$76, Lists!$J$8:$J$76)</f>
        <v>#N/A</v>
      </c>
      <c r="Q74" s="574" t="e">
        <f>LOOKUP(B74, Lists!$C$8:$C$76, Lists!$K$8:$K$76)</f>
        <v>#N/A</v>
      </c>
      <c r="R74" s="575"/>
      <c r="S74" s="576">
        <f>N74*R74</f>
        <v>0</v>
      </c>
      <c r="T74" s="571" t="e">
        <f>LOOKUP(B74, Lists!$C$8:$C$76, Lists!$L$8:$L$76)</f>
        <v>#N/A</v>
      </c>
      <c r="U74" s="624"/>
    </row>
    <row r="75" spans="2:21" ht="17.25" hidden="1" thickTop="1" thickBot="1">
      <c r="B75" s="577"/>
      <c r="C75" s="578"/>
      <c r="D75" s="578"/>
      <c r="E75" s="578"/>
      <c r="F75" s="578"/>
      <c r="G75" s="579"/>
      <c r="H75" s="580"/>
      <c r="I75" s="578"/>
      <c r="J75" s="578"/>
      <c r="K75" s="578"/>
      <c r="L75" s="578"/>
      <c r="M75" s="581"/>
      <c r="N75" s="578"/>
      <c r="O75" s="578"/>
      <c r="P75" s="578"/>
      <c r="Q75" s="578"/>
      <c r="R75" s="578"/>
      <c r="S75" s="578"/>
      <c r="T75" s="578"/>
      <c r="U75" s="50"/>
    </row>
    <row r="76" spans="2:21" ht="16.5" thickTop="1"/>
    <row r="77" spans="2:21" ht="16.5" thickBot="1"/>
    <row r="78" spans="2:21" ht="16.5" thickBot="1">
      <c r="B78" s="770" t="s">
        <v>578</v>
      </c>
      <c r="C78" s="771"/>
      <c r="D78" s="771"/>
      <c r="E78" s="771"/>
      <c r="F78" s="641"/>
      <c r="G78" s="642"/>
      <c r="H78" s="643"/>
      <c r="I78" s="641"/>
      <c r="J78" s="641"/>
      <c r="K78" s="644"/>
    </row>
    <row r="79" spans="2:21" s="1" customFormat="1" ht="39.950000000000003" customHeight="1" thickTop="1">
      <c r="B79" s="772" t="s">
        <v>579</v>
      </c>
      <c r="C79" s="773"/>
      <c r="D79" s="773"/>
      <c r="E79" s="773"/>
      <c r="F79" s="786" t="str">
        <f>IF(OR('4 - Energy and Water'!I9&gt;0, '4 - Energy and Water'!J9&gt;0), "Replace existing toilets with low flush models at 0.8-1.1 gpf as soon as possible", "When planning toilet replacements, specify low flush models at 0.8-1.1gpf")</f>
        <v>When planning toilet replacements, specify low flush models at 0.8-1.1gpf</v>
      </c>
      <c r="G79" s="786"/>
      <c r="H79" s="786"/>
      <c r="I79" s="786"/>
      <c r="J79" s="786"/>
      <c r="K79" s="787"/>
      <c r="M79" s="640"/>
    </row>
    <row r="80" spans="2:21" s="1" customFormat="1" ht="39.950000000000003" customHeight="1">
      <c r="B80" s="774" t="s">
        <v>580</v>
      </c>
      <c r="C80" s="775"/>
      <c r="D80" s="775"/>
      <c r="E80" s="775"/>
      <c r="F80" s="778" t="str">
        <f>IF(OR('4 - Energy and Water'!I11&gt;0, '4 - Energy and Water'!J11&gt;0), "Add low-flow bath and kitchen faucet areas at 0.5gpm as soon as possible", "When planning bath and kitchen faucet replacements, specify low-flow fixtures at 0.5gpm")</f>
        <v>When planning bath and kitchen faucet replacements, specify low-flow fixtures at 0.5gpm</v>
      </c>
      <c r="G80" s="778"/>
      <c r="H80" s="778"/>
      <c r="I80" s="778"/>
      <c r="J80" s="778"/>
      <c r="K80" s="779"/>
      <c r="M80" s="640"/>
    </row>
    <row r="81" spans="2:13" s="1" customFormat="1" ht="39.950000000000003" customHeight="1">
      <c r="B81" s="774" t="s">
        <v>581</v>
      </c>
      <c r="C81" s="775"/>
      <c r="D81" s="775"/>
      <c r="E81" s="775"/>
      <c r="F81" s="778" t="str">
        <f>IF(OR('4 - Energy and Water'!I13&gt;0, '4 - Energy and Water'!J13&gt;0), "Replace showerheads with low-flow models at 1.5gpm as soon as possible", "When planning showerhead replacements, specify low-flow fixtures at 1.5gpm")</f>
        <v>When planning showerhead replacements, specify low-flow fixtures at 1.5gpm</v>
      </c>
      <c r="G81" s="778"/>
      <c r="H81" s="778"/>
      <c r="I81" s="778"/>
      <c r="J81" s="778"/>
      <c r="K81" s="779"/>
      <c r="M81" s="640"/>
    </row>
    <row r="82" spans="2:13" s="1" customFormat="1" ht="39.950000000000003" customHeight="1">
      <c r="B82" s="774" t="s">
        <v>582</v>
      </c>
      <c r="C82" s="775"/>
      <c r="D82" s="775"/>
      <c r="E82" s="775"/>
      <c r="F82" s="778" t="str">
        <f>IF(OR('4 - Energy and Water'!I15&gt;0, '4 - Energy and Water'!J15&gt;0), "Replace existing irrigation system with drip irrigation with a Watersense certified controller", "When planning irrigation, specify drip irrigation with a Watersense certified controller")</f>
        <v>When planning irrigation, specify drip irrigation with a Watersense certified controller</v>
      </c>
      <c r="G82" s="778"/>
      <c r="H82" s="778"/>
      <c r="I82" s="778"/>
      <c r="J82" s="778"/>
      <c r="K82" s="779"/>
      <c r="M82" s="640"/>
    </row>
    <row r="83" spans="2:13" s="1" customFormat="1" ht="39.950000000000003" customHeight="1">
      <c r="B83" s="774" t="s">
        <v>583</v>
      </c>
      <c r="C83" s="775"/>
      <c r="D83" s="775"/>
      <c r="E83" s="775"/>
      <c r="F83" s="778" t="str">
        <f>IF(OR('4 - Energy and Water'!I17&gt;0, '4 - Energy and Water'!J17&gt;0), "Replace existing exterior lighting with LED fixtures as soon as possible", "When planning exterior lighting replacements, specify LED fixtures")</f>
        <v>When planning exterior lighting replacements, specify LED fixtures</v>
      </c>
      <c r="G83" s="778"/>
      <c r="H83" s="778"/>
      <c r="I83" s="778"/>
      <c r="J83" s="778"/>
      <c r="K83" s="779"/>
      <c r="M83" s="640"/>
    </row>
    <row r="84" spans="2:13" s="1" customFormat="1" ht="39.950000000000003" customHeight="1">
      <c r="B84" s="774" t="s">
        <v>584</v>
      </c>
      <c r="C84" s="775"/>
      <c r="D84" s="775"/>
      <c r="E84" s="775"/>
      <c r="F84" s="778" t="str">
        <f>IF(OR('4 - Energy and Water'!I19&gt;0, '4 - Energy and Water'!J19&gt;0), "Replace existing common area lighting with LED fixtures as soon as possible", "When planning common area lighting replacements, specify LED fixtures")</f>
        <v>When planning common area lighting replacements, specify LED fixtures</v>
      </c>
      <c r="G84" s="778"/>
      <c r="H84" s="778"/>
      <c r="I84" s="778"/>
      <c r="J84" s="778"/>
      <c r="K84" s="779"/>
      <c r="M84" s="640"/>
    </row>
    <row r="85" spans="2:13" s="1" customFormat="1" ht="39.950000000000003" customHeight="1">
      <c r="B85" s="774" t="s">
        <v>585</v>
      </c>
      <c r="C85" s="775"/>
      <c r="D85" s="775"/>
      <c r="E85" s="775"/>
      <c r="F85" s="778" t="str">
        <f>IF(OR('4 - Energy and Water'!I21&gt;0, '4 - Energy and Water'!J21&gt;0), "Replace existing apartment lighting with LED fixtures as soon as possible", "When planning apartment lighting replacements, specify LED fixtures")</f>
        <v>When planning apartment lighting replacements, specify LED fixtures</v>
      </c>
      <c r="G85" s="778"/>
      <c r="H85" s="778"/>
      <c r="I85" s="778"/>
      <c r="J85" s="778"/>
      <c r="K85" s="779"/>
      <c r="M85" s="640"/>
    </row>
    <row r="86" spans="2:13" s="1" customFormat="1" ht="39.950000000000003" customHeight="1">
      <c r="B86" s="774" t="s">
        <v>587</v>
      </c>
      <c r="C86" s="775"/>
      <c r="D86" s="775"/>
      <c r="E86" s="775"/>
      <c r="F86" s="778" t="str">
        <f>IF(OR('4 - Energy and Water'!I23&gt;0, '4 - Energy and Water'!J23&gt;0), "Replace existing refriegerators with the smallest capacity ENERGY STAR certified model practical, as soon as possible", "When planning refrigerator replacements,  specify the smallest capacity ENERGY STAR certified model practical")</f>
        <v>When planning refrigerator replacements,  specify the smallest capacity ENERGY STAR certified model practical</v>
      </c>
      <c r="G86" s="778"/>
      <c r="H86" s="778"/>
      <c r="I86" s="778"/>
      <c r="J86" s="778"/>
      <c r="K86" s="779"/>
      <c r="M86" s="640"/>
    </row>
    <row r="87" spans="2:13" s="1" customFormat="1" ht="39.950000000000003" customHeight="1">
      <c r="B87" s="774" t="s">
        <v>588</v>
      </c>
      <c r="C87" s="775"/>
      <c r="D87" s="775"/>
      <c r="E87" s="775"/>
      <c r="F87" s="778" t="str">
        <f>IF(OR('4 - Energy and Water'!I25&gt;0, '4 - Energy and Water'!J25&gt;0), "Replace existing clothes washers and dryers with ENERGY STAR certified models", "When planning clothes washer and dryer replacements, choose ENERGY STAR certified models")</f>
        <v>When planning clothes washer and dryer replacements, choose ENERGY STAR certified models</v>
      </c>
      <c r="G87" s="778"/>
      <c r="H87" s="778"/>
      <c r="I87" s="778"/>
      <c r="J87" s="778"/>
      <c r="K87" s="779"/>
      <c r="M87" s="640"/>
    </row>
    <row r="88" spans="2:13" s="1" customFormat="1" ht="39.950000000000003" customHeight="1">
      <c r="B88" s="774" t="s">
        <v>589</v>
      </c>
      <c r="C88" s="775"/>
      <c r="D88" s="775"/>
      <c r="E88" s="775"/>
      <c r="F88" s="778" t="str">
        <f>IF(OR('4 - Energy and Water'!I27&gt;0, '4 - Energy and Water'!J27&gt;0), "Add VendingMiser controls as soon as possible", "When planning vending maching replacements, specify VendingMiser controls")</f>
        <v>When planning vending maching replacements, specify VendingMiser controls</v>
      </c>
      <c r="G88" s="778"/>
      <c r="H88" s="778"/>
      <c r="I88" s="778"/>
      <c r="J88" s="778"/>
      <c r="K88" s="779"/>
      <c r="M88" s="640"/>
    </row>
    <row r="89" spans="2:13" s="1" customFormat="1" ht="39.950000000000003" customHeight="1">
      <c r="B89" s="774" t="s">
        <v>590</v>
      </c>
      <c r="C89" s="775"/>
      <c r="D89" s="775"/>
      <c r="E89" s="775"/>
      <c r="F89" s="778" t="str">
        <f>IF(OR('4 - Energy and Water'!I29&gt;0, '4 - Energy and Water'!J29&gt;0), "Replace existing circulator pumps with pumps with ECM motors or VFDs as soon as possible", "When planning building cirulator pump replacements, specify pumps with ECM motors or VFDs")</f>
        <v>When planning building cirulator pump replacements, specify pumps with ECM motors or VFDs</v>
      </c>
      <c r="G89" s="778"/>
      <c r="H89" s="778"/>
      <c r="I89" s="778"/>
      <c r="J89" s="778"/>
      <c r="K89" s="779"/>
      <c r="M89" s="640"/>
    </row>
    <row r="90" spans="2:13" s="1" customFormat="1" ht="39.950000000000003" customHeight="1">
      <c r="B90" s="774" t="s">
        <v>591</v>
      </c>
      <c r="C90" s="775"/>
      <c r="D90" s="775"/>
      <c r="E90" s="775"/>
      <c r="F90" s="778" t="str">
        <f>IF(OR('4 - Energy and Water'!I31&gt;0, '4 - Energy and Water'!J31&gt;0), "Add attic or roof insulation as soon as possible", "When planning envelope upgrades, specify additional insulation at the attic or roof")</f>
        <v>When planning envelope upgrades, specify additional insulation at the attic or roof</v>
      </c>
      <c r="G90" s="778"/>
      <c r="H90" s="778"/>
      <c r="I90" s="778"/>
      <c r="J90" s="778"/>
      <c r="K90" s="779"/>
      <c r="M90" s="640"/>
    </row>
    <row r="91" spans="2:13" s="1" customFormat="1" ht="39.950000000000003" customHeight="1">
      <c r="B91" s="774" t="s">
        <v>592</v>
      </c>
      <c r="C91" s="775"/>
      <c r="D91" s="775"/>
      <c r="E91" s="775"/>
      <c r="F91" s="778" t="str">
        <f>IF(OR('4 - Energy and Water'!I33&gt;0, '4 - Energy and Water'!J33&gt;0), "Add basement or crawlspace insulation as soon as possible", "When planning envelope upgrades, specify additional insulation at the basement or crawlspace")</f>
        <v>When planning envelope upgrades, specify additional insulation at the basement or crawlspace</v>
      </c>
      <c r="G91" s="778"/>
      <c r="H91" s="778"/>
      <c r="I91" s="778"/>
      <c r="J91" s="778"/>
      <c r="K91" s="779"/>
      <c r="M91" s="640"/>
    </row>
    <row r="92" spans="2:13" s="1" customFormat="1" ht="39.950000000000003" customHeight="1">
      <c r="B92" s="774" t="s">
        <v>593</v>
      </c>
      <c r="C92" s="775"/>
      <c r="D92" s="775"/>
      <c r="E92" s="775"/>
      <c r="F92" s="778" t="str">
        <f>IF(OR('4 - Energy and Water'!I35&gt;0, '4 - Energy and Water'!J35&gt;0), "Add additional exterior wall insulation as soon as possible", "When planning envelope upgrades, specify additional insulation at the exterior walls")</f>
        <v>When planning envelope upgrades, specify additional insulation at the exterior walls</v>
      </c>
      <c r="G92" s="778"/>
      <c r="H92" s="778"/>
      <c r="I92" s="778"/>
      <c r="J92" s="778"/>
      <c r="K92" s="779"/>
      <c r="M92" s="640"/>
    </row>
    <row r="93" spans="2:13" s="1" customFormat="1" ht="39.950000000000003" customHeight="1">
      <c r="B93" s="774" t="s">
        <v>594</v>
      </c>
      <c r="C93" s="775"/>
      <c r="D93" s="775"/>
      <c r="E93" s="775"/>
      <c r="F93" s="778" t="str">
        <f>IF(OR('4 - Energy and Water'!I37&gt;0, '4 - Energy and Water'!J37&gt;0), "Replace existing windows with ENERGY STAR certified or better windows as soon as possible", "When planning envelope upgrades, specify ENERGY STAR certified or better models")</f>
        <v>When planning envelope upgrades, specify ENERGY STAR certified or better models</v>
      </c>
      <c r="G93" s="778"/>
      <c r="H93" s="778"/>
      <c r="I93" s="778"/>
      <c r="J93" s="778"/>
      <c r="K93" s="779"/>
      <c r="M93" s="640"/>
    </row>
    <row r="94" spans="2:13" s="1" customFormat="1" ht="39.950000000000003" customHeight="1">
      <c r="B94" s="774" t="s">
        <v>595</v>
      </c>
      <c r="C94" s="775"/>
      <c r="D94" s="775"/>
      <c r="E94" s="775"/>
      <c r="F94" s="778" t="str">
        <f>IF(OR('4 - Energy and Water'!I39&gt;0, '4 - Energy and Water'!J39&gt;0), "Replace existing heating system with high efficiency equipment as soon as possible", "When planning heating equipment replacements, specify high efficiency equipment")</f>
        <v>When planning heating equipment replacements, specify high efficiency equipment</v>
      </c>
      <c r="G94" s="778"/>
      <c r="H94" s="778"/>
      <c r="I94" s="778"/>
      <c r="J94" s="778"/>
      <c r="K94" s="779"/>
      <c r="M94" s="640"/>
    </row>
    <row r="95" spans="2:13" s="1" customFormat="1" ht="39.950000000000003" customHeight="1">
      <c r="B95" s="774" t="s">
        <v>596</v>
      </c>
      <c r="C95" s="775"/>
      <c r="D95" s="775"/>
      <c r="E95" s="775"/>
      <c r="F95" s="778" t="str">
        <f>IF(OR('4 - Energy and Water'!I41&gt;0, '4 - Energy and Water'!J41&gt;0), "Procure a heating system controls review or retro-commisioning as soon as possible", "When planning heating system replacements, specify equipment startup commissioning")</f>
        <v>When planning heating system replacements, specify equipment startup commissioning</v>
      </c>
      <c r="G95" s="778"/>
      <c r="H95" s="778"/>
      <c r="I95" s="778"/>
      <c r="J95" s="778"/>
      <c r="K95" s="779"/>
      <c r="M95" s="640"/>
    </row>
    <row r="96" spans="2:13" s="1" customFormat="1" ht="39.950000000000003" customHeight="1">
      <c r="B96" s="774" t="s">
        <v>597</v>
      </c>
      <c r="C96" s="775"/>
      <c r="D96" s="775"/>
      <c r="E96" s="775"/>
      <c r="F96" s="778" t="str">
        <f>IF(OR('4 - Energy and Water'!I43&gt;0, '4 - Energy and Water'!J43&gt;0, '4 - Energy and Water'!I45&gt;0, '4 - Energy and Water'!J45&gt;0), "Replace existing cooling system with high efficiency equipment as soon as possible", "When planning cooling system replacements, specify high efficiency equipment")</f>
        <v>When planning cooling system replacements, specify high efficiency equipment</v>
      </c>
      <c r="G96" s="778"/>
      <c r="H96" s="778"/>
      <c r="I96" s="778"/>
      <c r="J96" s="778"/>
      <c r="K96" s="779"/>
      <c r="M96" s="640"/>
    </row>
    <row r="97" spans="2:13" s="1" customFormat="1" ht="39.950000000000003" customHeight="1">
      <c r="B97" s="774" t="s">
        <v>598</v>
      </c>
      <c r="C97" s="775"/>
      <c r="D97" s="775"/>
      <c r="E97" s="775"/>
      <c r="F97" s="778" t="str">
        <f>IF(OR('4 - Energy and Water'!I47&gt;0, '4 - Energy and Water'!J47&gt;0), "Replace existing DHW equipment with high efficiency models as soon as possible", "When planning DHW replacements, choose high efficiency models")</f>
        <v>When planning DHW replacements, choose high efficiency models</v>
      </c>
      <c r="G97" s="778"/>
      <c r="H97" s="778"/>
      <c r="I97" s="778"/>
      <c r="J97" s="778"/>
      <c r="K97" s="779"/>
      <c r="M97" s="640"/>
    </row>
    <row r="98" spans="2:13" s="1" customFormat="1" ht="56.1" customHeight="1">
      <c r="B98" s="774" t="s">
        <v>599</v>
      </c>
      <c r="C98" s="775"/>
      <c r="D98" s="775"/>
      <c r="E98" s="775"/>
      <c r="F98" s="778" t="str">
        <f>IF(OR('4 - Energy and Water'!I49&gt;0, '4 - Energy and Water'!J49&gt;0), "Add or replace existing common area ventilation with high efficiency balanced ventilation as soon as possible, use CAR dampers at all supply grilles, and clean and seal ductwork", "When planning common area ventilation replacement, specify high efficiency balanced ventilation, use CAR dampers at all supply grilles, and clean and seal ductwork")</f>
        <v>When planning common area ventilation replacement, specify high efficiency balanced ventilation, use CAR dampers at all supply grilles, and clean and seal ductwork</v>
      </c>
      <c r="G98" s="778"/>
      <c r="H98" s="778"/>
      <c r="I98" s="778"/>
      <c r="J98" s="778"/>
      <c r="K98" s="779"/>
      <c r="M98" s="640"/>
    </row>
    <row r="99" spans="2:13" s="1" customFormat="1" ht="56.1" customHeight="1">
      <c r="B99" s="774" t="s">
        <v>600</v>
      </c>
      <c r="C99" s="775"/>
      <c r="D99" s="775"/>
      <c r="E99" s="775"/>
      <c r="F99" s="778" t="str">
        <f>IF(OR('4 - Energy and Water'!I51&gt;0, '4 - Energy and Water'!J51&gt;0), "Add or replace existing apartment ventilation with high efficiency balanced ventilation as soon as possible, use CAR dampers at all supply grilles, and clean and seal ductwork", "When planning apartment ventilation replacement, specify high efficiency balanced ventilation, use CAR dampers at all supply grilles, and clean and seal ductwork")</f>
        <v>When planning apartment ventilation replacement, specify high efficiency balanced ventilation, use CAR dampers at all supply grilles, and clean and seal ductwork</v>
      </c>
      <c r="G99" s="778"/>
      <c r="H99" s="778"/>
      <c r="I99" s="778"/>
      <c r="J99" s="778"/>
      <c r="K99" s="779"/>
      <c r="M99" s="640"/>
    </row>
    <row r="100" spans="2:13" s="1" customFormat="1" ht="57" customHeight="1">
      <c r="B100" s="774" t="s">
        <v>601</v>
      </c>
      <c r="C100" s="775"/>
      <c r="D100" s="775"/>
      <c r="E100" s="775"/>
      <c r="F100" s="778" t="str">
        <f>IF(OR('4 - Energy and Water'!I53&gt;0, '4 - Energy and Water'!J53&gt;0), "Add or replace existing combined heat and power equipment with high efficiency equipment, size equipment to heating and DHW load, and commissiong new equipment at start up as soon as possible", "When planning a combined heat and power system, specify high efficiency equipment, size equipment to heating and DHW load, and commissiong new equipment at start up as soon as possible")</f>
        <v>When planning a combined heat and power system, specify high efficiency equipment, size equipment to heating and DHW load, and commissiong new equipment at start up as soon as possible</v>
      </c>
      <c r="G100" s="778"/>
      <c r="H100" s="778"/>
      <c r="I100" s="778"/>
      <c r="J100" s="778"/>
      <c r="K100" s="779"/>
      <c r="M100" s="640"/>
    </row>
    <row r="101" spans="2:13" s="1" customFormat="1" ht="39.950000000000003" customHeight="1" thickBot="1">
      <c r="B101" s="780" t="s">
        <v>602</v>
      </c>
      <c r="C101" s="781"/>
      <c r="D101" s="781"/>
      <c r="E101" s="781"/>
      <c r="F101" s="788" t="str">
        <f>IF(OR('4 - Energy and Water'!I55&gt;0, '4 - Energy and Water'!J55&gt;0), "Replace or retrocommission existing solar thermal system as soon as possible", "When planning a solar thermal installation, ensure system is commissioned properly and track ongoing performance")</f>
        <v>When planning a solar thermal installation, ensure system is commissioned properly and track ongoing performance</v>
      </c>
      <c r="G101" s="788"/>
      <c r="H101" s="788"/>
      <c r="I101" s="788"/>
      <c r="J101" s="788"/>
      <c r="K101" s="789"/>
      <c r="M101" s="640"/>
    </row>
    <row r="102" spans="2:13" s="645" customFormat="1" ht="17.100000000000001" customHeight="1">
      <c r="B102" s="428"/>
      <c r="C102" s="428"/>
      <c r="D102" s="428"/>
      <c r="E102" s="428"/>
      <c r="F102" s="427"/>
      <c r="G102" s="427"/>
      <c r="H102" s="427"/>
      <c r="I102" s="427"/>
      <c r="J102" s="427"/>
      <c r="K102" s="427"/>
      <c r="M102" s="587"/>
    </row>
    <row r="103" spans="2:13" ht="16.5" thickBot="1"/>
    <row r="104" spans="2:13" ht="16.5" thickBot="1">
      <c r="B104" s="770" t="s">
        <v>603</v>
      </c>
      <c r="C104" s="771"/>
      <c r="D104" s="771"/>
      <c r="E104" s="782"/>
    </row>
    <row r="105" spans="2:13" ht="86.1" customHeight="1" thickTop="1" thickBot="1">
      <c r="B105" s="783" t="str">
        <f>IF('5 - Solar PV Feasibility'!H9&gt;0, "On-site solar PV is recommended for this property, use the solar PV decision tree in Tab 5 to consider the best financing mechanism for your property and owner capacity", "On-site solar PV is not recommended for this property, consider off-site community shared solar")</f>
        <v>On-site solar PV is not recommended for this property, consider off-site community shared solar</v>
      </c>
      <c r="C105" s="784"/>
      <c r="D105" s="784"/>
      <c r="E105" s="785"/>
    </row>
    <row r="106" spans="2:13" s="63" customFormat="1" ht="17.100000000000001" customHeight="1">
      <c r="B106" s="427"/>
      <c r="C106" s="427"/>
      <c r="D106" s="427"/>
      <c r="E106" s="427"/>
      <c r="G106" s="646"/>
      <c r="H106" s="647"/>
      <c r="M106" s="648"/>
    </row>
    <row r="107" spans="2:13" ht="16.5" thickBot="1"/>
    <row r="108" spans="2:13" ht="16.5" thickBot="1">
      <c r="B108" s="770" t="s">
        <v>604</v>
      </c>
      <c r="C108" s="771"/>
      <c r="D108" s="771"/>
      <c r="E108" s="782"/>
    </row>
    <row r="109" spans="2:13" ht="86.1" customHeight="1" thickTop="1" thickBot="1">
      <c r="B109" s="783" t="str">
        <f>IF('6 - Solar Storage - REopt'!D11&gt;0, "Battery storage is recommended for this property and may provide ongoing financial benefit, procure a solar+storage feasibility assessment from a battery system designer and installer", "Battery storage may not provide a financial benefit to this property, but may be recommended for resilience benefit, procure a solar+storage feasibility assessment from a battery system designer and installer")</f>
        <v>Battery storage may not provide a financial benefit to this property, but may be recommended for resilience benefit, procure a solar+storage feasibility assessment from a battery system designer and installer</v>
      </c>
      <c r="C109" s="784"/>
      <c r="D109" s="784"/>
      <c r="E109" s="785"/>
    </row>
  </sheetData>
  <sheetProtection sheet="1" objects="1" scenarios="1"/>
  <mergeCells count="122">
    <mergeCell ref="B108:E108"/>
    <mergeCell ref="B109:E109"/>
    <mergeCell ref="F81:K81"/>
    <mergeCell ref="F80:K80"/>
    <mergeCell ref="F79:K79"/>
    <mergeCell ref="B104:E104"/>
    <mergeCell ref="B105:E105"/>
    <mergeCell ref="F86:K86"/>
    <mergeCell ref="F85:K85"/>
    <mergeCell ref="F84:K84"/>
    <mergeCell ref="F83:K83"/>
    <mergeCell ref="F82:K82"/>
    <mergeCell ref="F91:K91"/>
    <mergeCell ref="F90:K90"/>
    <mergeCell ref="F89:K89"/>
    <mergeCell ref="F88:K88"/>
    <mergeCell ref="F87:K87"/>
    <mergeCell ref="F96:K96"/>
    <mergeCell ref="F95:K95"/>
    <mergeCell ref="F94:K94"/>
    <mergeCell ref="F93:K93"/>
    <mergeCell ref="F92:K92"/>
    <mergeCell ref="F101:K101"/>
    <mergeCell ref="F100:K100"/>
    <mergeCell ref="F99:K99"/>
    <mergeCell ref="F98:K98"/>
    <mergeCell ref="F97:K97"/>
    <mergeCell ref="B83:E83"/>
    <mergeCell ref="B101:E101"/>
    <mergeCell ref="B100:E100"/>
    <mergeCell ref="B99:E99"/>
    <mergeCell ref="B98:E98"/>
    <mergeCell ref="B97:E97"/>
    <mergeCell ref="B96:E96"/>
    <mergeCell ref="B95:E95"/>
    <mergeCell ref="B94:E94"/>
    <mergeCell ref="B88:E88"/>
    <mergeCell ref="B87:E87"/>
    <mergeCell ref="B86:E86"/>
    <mergeCell ref="B85:E85"/>
    <mergeCell ref="B84:E84"/>
    <mergeCell ref="B93:E93"/>
    <mergeCell ref="B92:E92"/>
    <mergeCell ref="B91:E91"/>
    <mergeCell ref="B90:E90"/>
    <mergeCell ref="B89:E89"/>
    <mergeCell ref="B78:E78"/>
    <mergeCell ref="B79:E79"/>
    <mergeCell ref="B82:E82"/>
    <mergeCell ref="B81:E81"/>
    <mergeCell ref="B80:E80"/>
    <mergeCell ref="I5:K5"/>
    <mergeCell ref="B17:F17"/>
    <mergeCell ref="B18:F18"/>
    <mergeCell ref="B19:F19"/>
    <mergeCell ref="B15:F15"/>
    <mergeCell ref="B5:E5"/>
    <mergeCell ref="B6:F6"/>
    <mergeCell ref="B7:F7"/>
    <mergeCell ref="B8:F8"/>
    <mergeCell ref="B9:F9"/>
    <mergeCell ref="B16:F16"/>
    <mergeCell ref="B10:F10"/>
    <mergeCell ref="B11:F11"/>
    <mergeCell ref="B12:F12"/>
    <mergeCell ref="B13:F13"/>
    <mergeCell ref="B14:F14"/>
    <mergeCell ref="B37:F37"/>
    <mergeCell ref="B38:F38"/>
    <mergeCell ref="B20:F20"/>
    <mergeCell ref="B30:F30"/>
    <mergeCell ref="B31:F31"/>
    <mergeCell ref="B22:F22"/>
    <mergeCell ref="B23:F23"/>
    <mergeCell ref="B21:F21"/>
    <mergeCell ref="B29:F29"/>
    <mergeCell ref="B24:F24"/>
    <mergeCell ref="B25:F25"/>
    <mergeCell ref="B26:F26"/>
    <mergeCell ref="B32:F32"/>
    <mergeCell ref="B33:F33"/>
    <mergeCell ref="B34:F34"/>
    <mergeCell ref="B35:F35"/>
    <mergeCell ref="B36:F36"/>
    <mergeCell ref="B27:F27"/>
    <mergeCell ref="B74:F74"/>
    <mergeCell ref="B47:F47"/>
    <mergeCell ref="B48:F48"/>
    <mergeCell ref="B49:F49"/>
    <mergeCell ref="B50:F50"/>
    <mergeCell ref="B51:F51"/>
    <mergeCell ref="B61:F61"/>
    <mergeCell ref="B55:F55"/>
    <mergeCell ref="B56:F56"/>
    <mergeCell ref="B57:F57"/>
    <mergeCell ref="B52:F52"/>
    <mergeCell ref="B53:F53"/>
    <mergeCell ref="B54:F54"/>
    <mergeCell ref="B28:F28"/>
    <mergeCell ref="B65:F65"/>
    <mergeCell ref="B67:F67"/>
    <mergeCell ref="B68:F68"/>
    <mergeCell ref="B60:F60"/>
    <mergeCell ref="B70:F70"/>
    <mergeCell ref="B71:F71"/>
    <mergeCell ref="B72:F72"/>
    <mergeCell ref="B73:F73"/>
    <mergeCell ref="B69:F69"/>
    <mergeCell ref="B66:F66"/>
    <mergeCell ref="B39:F39"/>
    <mergeCell ref="B40:F40"/>
    <mergeCell ref="B62:F62"/>
    <mergeCell ref="B63:F63"/>
    <mergeCell ref="B64:F64"/>
    <mergeCell ref="B59:F59"/>
    <mergeCell ref="B43:F43"/>
    <mergeCell ref="B44:F44"/>
    <mergeCell ref="B45:F45"/>
    <mergeCell ref="B46:F46"/>
    <mergeCell ref="B41:F41"/>
    <mergeCell ref="B42:F42"/>
    <mergeCell ref="B58:F58"/>
  </mergeCells>
  <phoneticPr fontId="5" type="noConversion"/>
  <conditionalFormatting sqref="L6">
    <cfRule type="containsBlanks" dxfId="3" priority="15">
      <formula>LEN(TRIM(L6))=0</formula>
    </cfRule>
  </conditionalFormatting>
  <conditionalFormatting sqref="L7:L74">
    <cfRule type="containsBlanks" dxfId="2" priority="1">
      <formula>LEN(TRIM(L7))=0</formula>
    </cfRule>
  </conditionalFormatting>
  <pageMargins left="0.75" right="0.75" top="1" bottom="1" header="0.5" footer="0.5"/>
  <pageSetup scale="44" fitToHeight="2"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14" id="{0B162BB0-4380-7E4C-89A1-ABDBB2B7C3AE}">
            <xm:f>IF('Conditional Formatting'!D6&gt;1, 1, 0)</xm:f>
            <x14:dxf>
              <font>
                <color auto="1"/>
              </font>
              <fill>
                <patternFill patternType="solid">
                  <fgColor indexed="64"/>
                  <bgColor theme="6" tint="0.79998168889431442"/>
                </patternFill>
              </fill>
            </x14:dxf>
          </x14:cfRule>
          <xm:sqref>U6:U74</xm:sqref>
        </x14:conditionalFormatting>
        <x14:conditionalFormatting xmlns:xm="http://schemas.microsoft.com/office/excel/2006/main">
          <x14:cfRule type="expression" priority="12" id="{170A8A16-029E-F744-8648-BDC6649C2F81}">
            <xm:f>IF('Conditional Formatting'!H6&gt;1, 1, 0)</xm:f>
            <x14:dxf>
              <font>
                <color auto="1"/>
              </font>
              <fill>
                <patternFill patternType="solid">
                  <fgColor indexed="64"/>
                  <bgColor theme="6" tint="0.79998168889431442"/>
                </patternFill>
              </fill>
            </x14:dxf>
          </x14:cfRule>
          <xm:sqref>N6:N74 R6:R74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Lists!$C$2:$C$3</xm:f>
          </x14:formula1>
          <xm:sqref>L6:L74</xm:sqref>
        </x14:dataValidation>
        <x14:dataValidation type="list" allowBlank="1" showInputMessage="1" showErrorMessage="1">
          <x14:formula1>
            <xm:f>Lists!$E$2:$E$4</xm:f>
          </x14:formula1>
          <xm:sqref>U6:U74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M75"/>
  <sheetViews>
    <sheetView workbookViewId="0">
      <pane xSplit="3" ySplit="7" topLeftCell="F8" activePane="bottomRight" state="frozenSplit"/>
      <selection pane="topRight" activeCell="I1" sqref="I1"/>
      <selection pane="bottomLeft" activeCell="A27" sqref="A27"/>
      <selection pane="bottomRight" activeCell="H5" sqref="H5"/>
    </sheetView>
  </sheetViews>
  <sheetFormatPr defaultColWidth="11" defaultRowHeight="15.75"/>
  <cols>
    <col min="3" max="3" width="57.5" bestFit="1" customWidth="1"/>
    <col min="4" max="4" width="18.125" customWidth="1"/>
    <col min="5" max="5" width="12.625" style="33" customWidth="1"/>
    <col min="6" max="8" width="10.875" customWidth="1"/>
    <col min="9" max="9" width="255.875" bestFit="1" customWidth="1"/>
    <col min="10" max="11" width="10.875" style="412" customWidth="1"/>
    <col min="12" max="12" width="10.875" style="419" customWidth="1"/>
  </cols>
  <sheetData>
    <row r="2" spans="2:13">
      <c r="B2" t="s">
        <v>12</v>
      </c>
      <c r="C2" t="s">
        <v>12</v>
      </c>
      <c r="D2" t="s">
        <v>89</v>
      </c>
      <c r="E2" t="s">
        <v>260</v>
      </c>
      <c r="F2" t="s">
        <v>44</v>
      </c>
      <c r="G2" t="s">
        <v>458</v>
      </c>
      <c r="H2" t="s">
        <v>607</v>
      </c>
      <c r="I2" t="s">
        <v>480</v>
      </c>
      <c r="J2" t="s">
        <v>12</v>
      </c>
      <c r="K2" s="412" t="s">
        <v>557</v>
      </c>
    </row>
    <row r="3" spans="2:13">
      <c r="B3" t="s">
        <v>13</v>
      </c>
      <c r="C3" t="s">
        <v>13</v>
      </c>
      <c r="D3" t="s">
        <v>453</v>
      </c>
      <c r="E3" t="s">
        <v>261</v>
      </c>
      <c r="F3" t="s">
        <v>45</v>
      </c>
      <c r="G3" t="s">
        <v>459</v>
      </c>
      <c r="H3" t="s">
        <v>608</v>
      </c>
      <c r="I3" t="s">
        <v>481</v>
      </c>
      <c r="J3" t="s">
        <v>13</v>
      </c>
      <c r="K3" s="412" t="s">
        <v>558</v>
      </c>
    </row>
    <row r="4" spans="2:13">
      <c r="B4" t="s">
        <v>439</v>
      </c>
      <c r="C4" t="s">
        <v>107</v>
      </c>
      <c r="D4" t="s">
        <v>454</v>
      </c>
      <c r="E4" t="s">
        <v>262</v>
      </c>
      <c r="F4" t="s">
        <v>46</v>
      </c>
      <c r="G4" t="s">
        <v>460</v>
      </c>
      <c r="I4" t="s">
        <v>482</v>
      </c>
      <c r="J4" t="s">
        <v>14</v>
      </c>
      <c r="K4" s="412" t="s">
        <v>556</v>
      </c>
    </row>
    <row r="5" spans="2:13">
      <c r="C5" t="s">
        <v>14</v>
      </c>
      <c r="D5" t="s">
        <v>14</v>
      </c>
      <c r="F5" t="s">
        <v>47</v>
      </c>
      <c r="K5" s="412" t="s">
        <v>559</v>
      </c>
    </row>
    <row r="6" spans="2:13">
      <c r="C6" t="s">
        <v>439</v>
      </c>
      <c r="K6" s="412" t="s">
        <v>14</v>
      </c>
    </row>
    <row r="7" spans="2:13">
      <c r="B7" t="s">
        <v>271</v>
      </c>
    </row>
    <row r="8" spans="2:13">
      <c r="B8" s="62"/>
      <c r="C8" s="5" t="s">
        <v>34</v>
      </c>
      <c r="D8" s="35">
        <v>9</v>
      </c>
      <c r="E8" s="35" t="s">
        <v>166</v>
      </c>
    </row>
    <row r="9" spans="2:13">
      <c r="B9" s="62"/>
      <c r="C9" t="s">
        <v>148</v>
      </c>
      <c r="D9" s="33" t="s">
        <v>245</v>
      </c>
      <c r="E9" s="33" t="s">
        <v>110</v>
      </c>
      <c r="F9" t="s">
        <v>98</v>
      </c>
    </row>
    <row r="10" spans="2:13">
      <c r="B10" t="s">
        <v>272</v>
      </c>
      <c r="C10" t="s">
        <v>147</v>
      </c>
      <c r="D10" s="33" t="s">
        <v>265</v>
      </c>
      <c r="E10" s="33" t="s">
        <v>111</v>
      </c>
      <c r="F10" t="s">
        <v>92</v>
      </c>
      <c r="G10" t="s">
        <v>96</v>
      </c>
      <c r="I10" t="s">
        <v>376</v>
      </c>
      <c r="J10" s="412">
        <v>3</v>
      </c>
      <c r="K10" s="412">
        <v>5</v>
      </c>
      <c r="M10" t="s">
        <v>437</v>
      </c>
    </row>
    <row r="11" spans="2:13">
      <c r="B11" s="62"/>
      <c r="C11" s="5" t="s">
        <v>38</v>
      </c>
      <c r="D11" s="35">
        <v>1</v>
      </c>
      <c r="E11" s="35" t="s">
        <v>166</v>
      </c>
      <c r="I11" t="s">
        <v>414</v>
      </c>
    </row>
    <row r="12" spans="2:13">
      <c r="B12" t="s">
        <v>272</v>
      </c>
      <c r="C12" s="41" t="s">
        <v>151</v>
      </c>
      <c r="D12" s="33" t="s">
        <v>159</v>
      </c>
      <c r="E12" s="33" t="s">
        <v>112</v>
      </c>
      <c r="F12" t="s">
        <v>89</v>
      </c>
      <c r="I12" t="s">
        <v>377</v>
      </c>
      <c r="J12" s="412">
        <v>1250</v>
      </c>
      <c r="K12" s="412">
        <v>3000</v>
      </c>
      <c r="L12" s="419" t="s">
        <v>425</v>
      </c>
      <c r="M12" t="s">
        <v>422</v>
      </c>
    </row>
    <row r="13" spans="2:13">
      <c r="B13" s="62"/>
      <c r="C13" s="5" t="s">
        <v>280</v>
      </c>
      <c r="D13" s="35">
        <v>13</v>
      </c>
      <c r="E13" s="35">
        <v>2.9</v>
      </c>
    </row>
    <row r="14" spans="2:13">
      <c r="B14" s="62"/>
      <c r="C14" t="s">
        <v>146</v>
      </c>
      <c r="D14" s="33" t="s">
        <v>246</v>
      </c>
      <c r="E14" s="33">
        <v>8.6</v>
      </c>
      <c r="I14" t="s">
        <v>553</v>
      </c>
    </row>
    <row r="15" spans="2:13">
      <c r="C15" t="s">
        <v>23</v>
      </c>
      <c r="D15" s="51">
        <v>86</v>
      </c>
      <c r="E15" s="35" t="s">
        <v>166</v>
      </c>
    </row>
    <row r="16" spans="2:13">
      <c r="B16" t="s">
        <v>272</v>
      </c>
      <c r="C16" t="s">
        <v>145</v>
      </c>
      <c r="D16" s="33" t="s">
        <v>264</v>
      </c>
      <c r="E16" s="33" t="s">
        <v>112</v>
      </c>
      <c r="F16" t="s">
        <v>89</v>
      </c>
      <c r="I16" t="s">
        <v>378</v>
      </c>
      <c r="J16" s="412">
        <v>3000</v>
      </c>
      <c r="K16" s="412">
        <v>5000</v>
      </c>
      <c r="L16" s="419" t="s">
        <v>425</v>
      </c>
      <c r="M16" t="s">
        <v>44</v>
      </c>
    </row>
    <row r="17" spans="2:13">
      <c r="C17" t="s">
        <v>144</v>
      </c>
      <c r="D17" s="51">
        <v>50</v>
      </c>
      <c r="E17" s="33" t="s">
        <v>113</v>
      </c>
      <c r="F17" t="s">
        <v>90</v>
      </c>
      <c r="G17" t="s">
        <v>91</v>
      </c>
      <c r="H17" t="s">
        <v>92</v>
      </c>
    </row>
    <row r="18" spans="2:13">
      <c r="B18" t="s">
        <v>272</v>
      </c>
      <c r="C18" t="s">
        <v>143</v>
      </c>
      <c r="D18" s="33" t="s">
        <v>247</v>
      </c>
      <c r="E18" s="33">
        <v>6.11</v>
      </c>
      <c r="F18" t="s">
        <v>90</v>
      </c>
      <c r="G18" t="s">
        <v>92</v>
      </c>
      <c r="H18" t="s">
        <v>546</v>
      </c>
      <c r="I18" t="s">
        <v>545</v>
      </c>
      <c r="J18" s="411">
        <v>12.5</v>
      </c>
      <c r="K18" s="411">
        <v>17.5</v>
      </c>
      <c r="L18" s="420" t="s">
        <v>426</v>
      </c>
      <c r="M18" t="s">
        <v>45</v>
      </c>
    </row>
    <row r="19" spans="2:13">
      <c r="B19" t="s">
        <v>272</v>
      </c>
      <c r="C19" t="s">
        <v>10</v>
      </c>
      <c r="D19" s="33" t="s">
        <v>248</v>
      </c>
      <c r="E19" s="35" t="s">
        <v>166</v>
      </c>
      <c r="F19" t="s">
        <v>97</v>
      </c>
      <c r="I19" t="s">
        <v>379</v>
      </c>
    </row>
    <row r="20" spans="2:13">
      <c r="B20" s="62"/>
      <c r="C20" t="s">
        <v>267</v>
      </c>
      <c r="D20" s="34">
        <v>63</v>
      </c>
      <c r="E20" s="33" t="s">
        <v>116</v>
      </c>
      <c r="F20" t="s">
        <v>92</v>
      </c>
    </row>
    <row r="21" spans="2:13">
      <c r="B21" t="s">
        <v>272</v>
      </c>
      <c r="C21" t="s">
        <v>142</v>
      </c>
      <c r="D21" s="33">
        <v>36</v>
      </c>
      <c r="E21" s="33" t="s">
        <v>112</v>
      </c>
      <c r="F21" t="s">
        <v>89</v>
      </c>
      <c r="I21" t="s">
        <v>381</v>
      </c>
      <c r="J21" s="412">
        <v>6500</v>
      </c>
      <c r="K21" s="412">
        <v>12000</v>
      </c>
      <c r="L21" s="420" t="s">
        <v>427</v>
      </c>
      <c r="M21" t="s">
        <v>421</v>
      </c>
    </row>
    <row r="22" spans="2:13">
      <c r="B22" t="s">
        <v>272</v>
      </c>
      <c r="C22" t="s">
        <v>141</v>
      </c>
      <c r="D22" s="33" t="s">
        <v>160</v>
      </c>
      <c r="E22" s="33" t="s">
        <v>112</v>
      </c>
      <c r="F22" t="s">
        <v>89</v>
      </c>
      <c r="I22" t="s">
        <v>382</v>
      </c>
      <c r="J22" s="412">
        <v>40000</v>
      </c>
      <c r="K22" s="412">
        <v>115000</v>
      </c>
      <c r="M22" t="s">
        <v>47</v>
      </c>
    </row>
    <row r="23" spans="2:13">
      <c r="C23" t="s">
        <v>140</v>
      </c>
      <c r="D23" s="51">
        <v>45</v>
      </c>
      <c r="E23" s="33" t="s">
        <v>113</v>
      </c>
    </row>
    <row r="24" spans="2:13">
      <c r="B24" t="s">
        <v>272</v>
      </c>
      <c r="C24" t="s">
        <v>505</v>
      </c>
      <c r="D24" s="33" t="s">
        <v>266</v>
      </c>
      <c r="E24" s="33" t="s">
        <v>112</v>
      </c>
      <c r="F24" t="s">
        <v>89</v>
      </c>
      <c r="I24" t="s">
        <v>383</v>
      </c>
      <c r="J24" s="412">
        <v>2500</v>
      </c>
      <c r="K24" s="412">
        <v>40000</v>
      </c>
      <c r="L24" s="420" t="s">
        <v>427</v>
      </c>
      <c r="M24" t="s">
        <v>44</v>
      </c>
    </row>
    <row r="25" spans="2:13">
      <c r="B25" t="s">
        <v>272</v>
      </c>
      <c r="C25" t="s">
        <v>7</v>
      </c>
      <c r="D25" s="33">
        <v>25</v>
      </c>
      <c r="E25" s="35" t="s">
        <v>166</v>
      </c>
      <c r="F25" t="s">
        <v>89</v>
      </c>
      <c r="I25" t="s">
        <v>384</v>
      </c>
      <c r="J25" s="412">
        <v>125</v>
      </c>
      <c r="K25" s="412">
        <v>300</v>
      </c>
      <c r="M25" t="s">
        <v>45</v>
      </c>
    </row>
    <row r="26" spans="2:13">
      <c r="B26" t="s">
        <v>272</v>
      </c>
      <c r="C26" t="s">
        <v>550</v>
      </c>
      <c r="D26" s="33" t="s">
        <v>277</v>
      </c>
      <c r="E26" s="33" t="s">
        <v>114</v>
      </c>
      <c r="F26" t="s">
        <v>97</v>
      </c>
      <c r="I26" t="s">
        <v>380</v>
      </c>
    </row>
    <row r="27" spans="2:13">
      <c r="B27" s="62"/>
      <c r="C27" t="s">
        <v>139</v>
      </c>
      <c r="D27" s="52" t="s">
        <v>249</v>
      </c>
      <c r="E27" s="33" t="s">
        <v>113</v>
      </c>
      <c r="I27" t="s">
        <v>385</v>
      </c>
      <c r="L27" s="421" t="s">
        <v>139</v>
      </c>
    </row>
    <row r="28" spans="2:13">
      <c r="B28" s="62"/>
      <c r="C28" s="5" t="s">
        <v>32</v>
      </c>
      <c r="D28" s="35">
        <v>8</v>
      </c>
      <c r="E28" s="35" t="s">
        <v>166</v>
      </c>
      <c r="I28" t="s">
        <v>386</v>
      </c>
      <c r="J28" s="412">
        <v>4500</v>
      </c>
      <c r="K28" s="412">
        <v>22500</v>
      </c>
      <c r="M28" t="s">
        <v>44</v>
      </c>
    </row>
    <row r="29" spans="2:13">
      <c r="B29" t="s">
        <v>273</v>
      </c>
      <c r="C29" t="s">
        <v>138</v>
      </c>
      <c r="D29" s="51" t="s">
        <v>161</v>
      </c>
      <c r="E29" s="33" t="s">
        <v>115</v>
      </c>
      <c r="F29" t="s">
        <v>90</v>
      </c>
      <c r="G29" t="s">
        <v>91</v>
      </c>
      <c r="H29" t="s">
        <v>92</v>
      </c>
    </row>
    <row r="30" spans="2:13">
      <c r="B30" s="62"/>
      <c r="C30" s="5" t="s">
        <v>27</v>
      </c>
      <c r="D30" s="35">
        <v>14</v>
      </c>
      <c r="E30" s="35" t="s">
        <v>166</v>
      </c>
      <c r="F30" t="s">
        <v>103</v>
      </c>
      <c r="I30" t="s">
        <v>387</v>
      </c>
      <c r="J30" s="412">
        <v>30</v>
      </c>
      <c r="K30" s="412">
        <v>100</v>
      </c>
      <c r="M30" t="s">
        <v>46</v>
      </c>
    </row>
    <row r="31" spans="2:13">
      <c r="B31" s="62"/>
      <c r="C31" s="5" t="s">
        <v>30</v>
      </c>
      <c r="D31" s="35">
        <v>10</v>
      </c>
      <c r="E31" s="35" t="s">
        <v>166</v>
      </c>
      <c r="I31" t="s">
        <v>388</v>
      </c>
      <c r="J31" s="412">
        <v>1500</v>
      </c>
      <c r="K31" s="412">
        <v>3000</v>
      </c>
      <c r="M31" t="s">
        <v>44</v>
      </c>
    </row>
    <row r="32" spans="2:13">
      <c r="B32" t="s">
        <v>272</v>
      </c>
      <c r="C32" t="s">
        <v>137</v>
      </c>
      <c r="D32" s="36" t="s">
        <v>250</v>
      </c>
      <c r="E32" s="33">
        <v>7.1</v>
      </c>
      <c r="I32" t="s">
        <v>389</v>
      </c>
      <c r="J32" s="412">
        <v>2500</v>
      </c>
      <c r="K32" s="412">
        <v>12000</v>
      </c>
      <c r="L32" s="421" t="s">
        <v>428</v>
      </c>
      <c r="M32" t="s">
        <v>421</v>
      </c>
    </row>
    <row r="33" spans="2:13">
      <c r="B33" s="63" t="s">
        <v>273</v>
      </c>
      <c r="C33" t="s">
        <v>136</v>
      </c>
      <c r="D33" s="51" t="s">
        <v>251</v>
      </c>
      <c r="E33" s="35" t="s">
        <v>166</v>
      </c>
    </row>
    <row r="34" spans="2:13">
      <c r="B34" t="s">
        <v>272</v>
      </c>
      <c r="C34" t="s">
        <v>21</v>
      </c>
      <c r="D34" s="33" t="s">
        <v>275</v>
      </c>
      <c r="E34" s="33">
        <v>8.1</v>
      </c>
      <c r="F34" t="s">
        <v>101</v>
      </c>
      <c r="I34" t="s">
        <v>390</v>
      </c>
    </row>
    <row r="35" spans="2:13">
      <c r="B35" s="62"/>
      <c r="C35" t="s">
        <v>39</v>
      </c>
      <c r="D35" s="36" t="s">
        <v>252</v>
      </c>
      <c r="E35" s="35" t="s">
        <v>166</v>
      </c>
      <c r="F35" t="s">
        <v>99</v>
      </c>
    </row>
    <row r="36" spans="2:13">
      <c r="B36" t="s">
        <v>273</v>
      </c>
      <c r="C36" s="4" t="s">
        <v>135</v>
      </c>
      <c r="D36" s="53">
        <v>50</v>
      </c>
      <c r="E36" s="33" t="s">
        <v>113</v>
      </c>
      <c r="F36" t="s">
        <v>90</v>
      </c>
      <c r="G36" t="s">
        <v>91</v>
      </c>
      <c r="H36" t="s">
        <v>92</v>
      </c>
    </row>
    <row r="37" spans="2:13">
      <c r="B37" t="s">
        <v>273</v>
      </c>
      <c r="C37" t="s">
        <v>134</v>
      </c>
      <c r="D37" s="53">
        <v>84</v>
      </c>
      <c r="E37" s="33" t="s">
        <v>113</v>
      </c>
      <c r="F37" t="s">
        <v>90</v>
      </c>
      <c r="G37" t="s">
        <v>91</v>
      </c>
      <c r="H37" t="s">
        <v>92</v>
      </c>
      <c r="I37" t="s">
        <v>554</v>
      </c>
    </row>
    <row r="38" spans="2:13">
      <c r="B38" t="s">
        <v>273</v>
      </c>
      <c r="C38" t="s">
        <v>133</v>
      </c>
      <c r="D38" s="53">
        <v>47</v>
      </c>
      <c r="E38" s="33">
        <v>4.2</v>
      </c>
    </row>
    <row r="39" spans="2:13">
      <c r="B39" s="62"/>
      <c r="C39" s="5" t="s">
        <v>36</v>
      </c>
      <c r="D39" s="35">
        <v>12</v>
      </c>
      <c r="E39" s="35" t="s">
        <v>166</v>
      </c>
      <c r="I39" t="s">
        <v>391</v>
      </c>
      <c r="J39" s="412">
        <v>200</v>
      </c>
      <c r="K39" s="412">
        <v>350</v>
      </c>
      <c r="M39" t="s">
        <v>421</v>
      </c>
    </row>
    <row r="40" spans="2:13">
      <c r="B40" s="62"/>
      <c r="C40" t="s">
        <v>22</v>
      </c>
      <c r="D40" s="36" t="s">
        <v>276</v>
      </c>
      <c r="E40" s="35" t="s">
        <v>166</v>
      </c>
      <c r="F40" t="s">
        <v>101</v>
      </c>
      <c r="I40" t="s">
        <v>393</v>
      </c>
      <c r="J40" s="412">
        <v>7500</v>
      </c>
      <c r="K40" s="412">
        <v>2500</v>
      </c>
      <c r="M40" t="s">
        <v>44</v>
      </c>
    </row>
    <row r="41" spans="2:13">
      <c r="B41" t="s">
        <v>272</v>
      </c>
      <c r="C41" t="s">
        <v>132</v>
      </c>
      <c r="D41" s="33" t="s">
        <v>253</v>
      </c>
      <c r="E41" s="33" t="s">
        <v>116</v>
      </c>
      <c r="F41" t="s">
        <v>92</v>
      </c>
      <c r="I41" t="s">
        <v>392</v>
      </c>
      <c r="J41" s="412">
        <v>200000</v>
      </c>
      <c r="K41" s="412">
        <v>350000</v>
      </c>
      <c r="L41" s="421" t="s">
        <v>429</v>
      </c>
      <c r="M41" t="s">
        <v>423</v>
      </c>
    </row>
    <row r="42" spans="2:13">
      <c r="B42" t="s">
        <v>272</v>
      </c>
      <c r="C42" s="5" t="s">
        <v>270</v>
      </c>
      <c r="D42" s="35">
        <v>3</v>
      </c>
      <c r="E42" s="35" t="s">
        <v>166</v>
      </c>
      <c r="F42" t="s">
        <v>103</v>
      </c>
      <c r="I42" t="s">
        <v>394</v>
      </c>
      <c r="J42" s="411">
        <v>4.5</v>
      </c>
      <c r="K42" s="411">
        <v>7.5</v>
      </c>
      <c r="M42" t="s">
        <v>45</v>
      </c>
    </row>
    <row r="43" spans="2:13">
      <c r="B43" t="s">
        <v>272</v>
      </c>
      <c r="C43" t="s">
        <v>11</v>
      </c>
      <c r="D43" s="33" t="s">
        <v>248</v>
      </c>
      <c r="E43" s="35" t="s">
        <v>166</v>
      </c>
      <c r="F43" t="s">
        <v>97</v>
      </c>
      <c r="I43" t="s">
        <v>395</v>
      </c>
    </row>
    <row r="44" spans="2:13">
      <c r="B44" s="62"/>
      <c r="C44" s="5" t="s">
        <v>26</v>
      </c>
      <c r="D44" s="35">
        <v>2</v>
      </c>
      <c r="E44" s="35" t="s">
        <v>166</v>
      </c>
      <c r="I44" t="s">
        <v>404</v>
      </c>
      <c r="J44" s="412">
        <v>500</v>
      </c>
      <c r="K44" s="412">
        <v>10000</v>
      </c>
      <c r="M44" t="s">
        <v>44</v>
      </c>
    </row>
    <row r="45" spans="2:13">
      <c r="C45" t="s">
        <v>54</v>
      </c>
      <c r="D45" s="51">
        <v>80</v>
      </c>
      <c r="E45" s="35" t="s">
        <v>166</v>
      </c>
      <c r="F45" t="s">
        <v>90</v>
      </c>
      <c r="G45" t="s">
        <v>91</v>
      </c>
      <c r="H45" t="s">
        <v>92</v>
      </c>
    </row>
    <row r="46" spans="2:13">
      <c r="C46" t="s">
        <v>53</v>
      </c>
      <c r="D46" s="51" t="s">
        <v>162</v>
      </c>
      <c r="E46" s="35" t="s">
        <v>166</v>
      </c>
      <c r="F46" t="s">
        <v>90</v>
      </c>
      <c r="G46" t="s">
        <v>91</v>
      </c>
      <c r="H46" t="s">
        <v>92</v>
      </c>
    </row>
    <row r="47" spans="2:13">
      <c r="B47" s="62"/>
      <c r="C47" t="s">
        <v>548</v>
      </c>
      <c r="D47" s="33" t="s">
        <v>254</v>
      </c>
      <c r="E47" s="33" t="s">
        <v>117</v>
      </c>
      <c r="F47" t="s">
        <v>99</v>
      </c>
      <c r="G47" t="s">
        <v>100</v>
      </c>
      <c r="I47" t="s">
        <v>547</v>
      </c>
      <c r="J47" s="412">
        <v>600</v>
      </c>
      <c r="K47" s="412">
        <v>1200</v>
      </c>
      <c r="L47" s="421" t="s">
        <v>431</v>
      </c>
      <c r="M47" t="s">
        <v>44</v>
      </c>
    </row>
    <row r="48" spans="2:13">
      <c r="C48" t="s">
        <v>20</v>
      </c>
      <c r="D48" s="51" t="s">
        <v>436</v>
      </c>
      <c r="E48" s="35" t="s">
        <v>166</v>
      </c>
      <c r="F48" t="s">
        <v>90</v>
      </c>
      <c r="G48" t="s">
        <v>92</v>
      </c>
    </row>
    <row r="49" spans="2:13">
      <c r="B49" s="62"/>
      <c r="C49" s="5" t="s">
        <v>31</v>
      </c>
      <c r="D49" s="35">
        <v>10</v>
      </c>
      <c r="E49" s="35" t="s">
        <v>166</v>
      </c>
      <c r="I49" t="s">
        <v>405</v>
      </c>
      <c r="J49" s="412">
        <v>200</v>
      </c>
      <c r="K49" s="412">
        <v>350</v>
      </c>
      <c r="M49" t="s">
        <v>44</v>
      </c>
    </row>
    <row r="50" spans="2:13">
      <c r="B50" t="s">
        <v>272</v>
      </c>
      <c r="C50" t="s">
        <v>50</v>
      </c>
      <c r="D50" s="33" t="s">
        <v>257</v>
      </c>
      <c r="E50" s="35" t="s">
        <v>166</v>
      </c>
      <c r="F50" t="s">
        <v>92</v>
      </c>
      <c r="I50" t="s">
        <v>396</v>
      </c>
      <c r="J50" s="412">
        <v>1500</v>
      </c>
      <c r="K50" s="412">
        <v>2500</v>
      </c>
      <c r="M50" t="s">
        <v>44</v>
      </c>
    </row>
    <row r="51" spans="2:13">
      <c r="B51" s="62"/>
      <c r="C51" s="5" t="s">
        <v>28</v>
      </c>
      <c r="D51" s="35">
        <v>5</v>
      </c>
      <c r="E51" s="35" t="s">
        <v>166</v>
      </c>
      <c r="I51" t="s">
        <v>406</v>
      </c>
      <c r="J51" s="412">
        <v>3000</v>
      </c>
      <c r="K51" s="412">
        <v>15000</v>
      </c>
      <c r="M51" t="s">
        <v>44</v>
      </c>
    </row>
    <row r="52" spans="2:13">
      <c r="B52" s="62"/>
      <c r="C52" t="s">
        <v>82</v>
      </c>
      <c r="D52" s="33" t="s">
        <v>255</v>
      </c>
      <c r="E52" s="35" t="s">
        <v>166</v>
      </c>
      <c r="F52" t="s">
        <v>102</v>
      </c>
      <c r="I52" t="s">
        <v>407</v>
      </c>
      <c r="J52" s="411">
        <v>2.5</v>
      </c>
      <c r="K52" s="411">
        <v>6</v>
      </c>
      <c r="M52" t="s">
        <v>45</v>
      </c>
    </row>
    <row r="53" spans="2:13">
      <c r="B53" s="62"/>
      <c r="C53" t="s">
        <v>131</v>
      </c>
      <c r="D53" s="36" t="s">
        <v>256</v>
      </c>
      <c r="E53" s="33">
        <v>3.1</v>
      </c>
      <c r="F53" t="s">
        <v>98</v>
      </c>
      <c r="I53" t="s">
        <v>408</v>
      </c>
      <c r="J53" s="411">
        <v>2.5</v>
      </c>
      <c r="K53" s="411">
        <v>6</v>
      </c>
      <c r="M53" t="s">
        <v>45</v>
      </c>
    </row>
    <row r="54" spans="2:13">
      <c r="B54" s="62"/>
      <c r="C54" s="4" t="s">
        <v>24</v>
      </c>
      <c r="D54" s="37">
        <v>4</v>
      </c>
      <c r="E54" s="35" t="s">
        <v>166</v>
      </c>
      <c r="F54" t="s">
        <v>103</v>
      </c>
      <c r="I54" t="s">
        <v>409</v>
      </c>
      <c r="J54" s="412">
        <v>10</v>
      </c>
      <c r="K54" s="412">
        <v>50</v>
      </c>
      <c r="M54" t="s">
        <v>45</v>
      </c>
    </row>
    <row r="55" spans="2:13">
      <c r="B55" t="s">
        <v>272</v>
      </c>
      <c r="C55" t="s">
        <v>130</v>
      </c>
      <c r="D55" s="33" t="s">
        <v>163</v>
      </c>
      <c r="E55" s="33" t="s">
        <v>112</v>
      </c>
      <c r="F55" t="s">
        <v>89</v>
      </c>
      <c r="G55" t="s">
        <v>92</v>
      </c>
      <c r="I55" t="s">
        <v>397</v>
      </c>
      <c r="J55" s="412">
        <v>6500</v>
      </c>
      <c r="K55" s="412">
        <v>11000</v>
      </c>
      <c r="M55" t="s">
        <v>44</v>
      </c>
    </row>
    <row r="56" spans="2:13">
      <c r="B56" s="62"/>
      <c r="C56" s="5" t="s">
        <v>37</v>
      </c>
      <c r="D56" s="35">
        <v>6</v>
      </c>
      <c r="E56" s="35" t="s">
        <v>166</v>
      </c>
      <c r="I56" t="s">
        <v>410</v>
      </c>
      <c r="J56" s="412">
        <v>20000</v>
      </c>
      <c r="K56" s="412">
        <v>65000</v>
      </c>
      <c r="M56" t="s">
        <v>44</v>
      </c>
    </row>
    <row r="57" spans="2:13">
      <c r="C57" t="s">
        <v>129</v>
      </c>
      <c r="D57" s="51">
        <v>51</v>
      </c>
      <c r="E57" s="33" t="s">
        <v>113</v>
      </c>
      <c r="F57" t="s">
        <v>90</v>
      </c>
      <c r="G57" t="s">
        <v>91</v>
      </c>
      <c r="H57" t="s">
        <v>92</v>
      </c>
    </row>
    <row r="58" spans="2:13">
      <c r="B58" t="s">
        <v>272</v>
      </c>
      <c r="C58" t="s">
        <v>51</v>
      </c>
      <c r="D58" s="36" t="s">
        <v>258</v>
      </c>
      <c r="E58" s="35" t="s">
        <v>166</v>
      </c>
      <c r="F58" t="s">
        <v>89</v>
      </c>
      <c r="I58" t="s">
        <v>398</v>
      </c>
    </row>
    <row r="59" spans="2:13">
      <c r="B59" s="62"/>
      <c r="C59" s="5" t="s">
        <v>35</v>
      </c>
      <c r="D59" s="35" t="s">
        <v>167</v>
      </c>
      <c r="E59" s="35" t="s">
        <v>166</v>
      </c>
      <c r="I59" t="s">
        <v>411</v>
      </c>
      <c r="J59" s="412">
        <v>200</v>
      </c>
      <c r="K59" s="412">
        <v>450</v>
      </c>
      <c r="M59" t="s">
        <v>44</v>
      </c>
    </row>
    <row r="60" spans="2:13">
      <c r="B60" t="s">
        <v>272</v>
      </c>
      <c r="C60" t="s">
        <v>16</v>
      </c>
      <c r="D60" s="36">
        <v>38</v>
      </c>
      <c r="E60" s="35" t="s">
        <v>166</v>
      </c>
      <c r="F60" t="s">
        <v>94</v>
      </c>
      <c r="G60" t="s">
        <v>95</v>
      </c>
      <c r="I60" t="s">
        <v>399</v>
      </c>
      <c r="J60" s="412">
        <v>3500</v>
      </c>
      <c r="K60" s="412">
        <v>5000</v>
      </c>
      <c r="M60" t="s">
        <v>44</v>
      </c>
    </row>
    <row r="61" spans="2:13">
      <c r="B61" t="s">
        <v>272</v>
      </c>
      <c r="C61" t="s">
        <v>150</v>
      </c>
      <c r="D61" s="36">
        <v>15</v>
      </c>
      <c r="E61" s="33" t="s">
        <v>112</v>
      </c>
      <c r="F61" t="s">
        <v>89</v>
      </c>
      <c r="I61" t="s">
        <v>400</v>
      </c>
      <c r="J61" s="412">
        <v>150000</v>
      </c>
      <c r="K61" s="412">
        <v>350000</v>
      </c>
      <c r="L61" s="422" t="s">
        <v>430</v>
      </c>
      <c r="M61" t="s">
        <v>423</v>
      </c>
    </row>
    <row r="62" spans="2:13">
      <c r="B62" t="s">
        <v>273</v>
      </c>
      <c r="C62" t="s">
        <v>128</v>
      </c>
      <c r="D62" s="53" t="s">
        <v>258</v>
      </c>
      <c r="E62" s="33" t="s">
        <v>118</v>
      </c>
      <c r="F62" t="s">
        <v>92</v>
      </c>
    </row>
    <row r="63" spans="2:13">
      <c r="B63" t="s">
        <v>272</v>
      </c>
      <c r="C63" t="s">
        <v>332</v>
      </c>
      <c r="D63" s="34" t="s">
        <v>278</v>
      </c>
      <c r="E63" s="33" t="s">
        <v>116</v>
      </c>
      <c r="F63" t="s">
        <v>92</v>
      </c>
      <c r="I63" t="s">
        <v>403</v>
      </c>
      <c r="L63" s="421" t="s">
        <v>429</v>
      </c>
    </row>
    <row r="64" spans="2:13">
      <c r="C64" t="s">
        <v>127</v>
      </c>
      <c r="D64" s="53">
        <v>49</v>
      </c>
      <c r="E64" s="33">
        <v>5.4</v>
      </c>
    </row>
    <row r="65" spans="2:13">
      <c r="C65" t="s">
        <v>126</v>
      </c>
      <c r="D65" s="53">
        <v>48</v>
      </c>
      <c r="E65" s="33">
        <v>5.5</v>
      </c>
    </row>
    <row r="66" spans="2:13">
      <c r="B66" s="62"/>
      <c r="C66" t="s">
        <v>48</v>
      </c>
      <c r="D66" s="36">
        <v>15</v>
      </c>
      <c r="E66" s="35" t="s">
        <v>166</v>
      </c>
      <c r="F66" t="s">
        <v>89</v>
      </c>
      <c r="I66" t="s">
        <v>412</v>
      </c>
      <c r="J66" s="412">
        <v>3</v>
      </c>
      <c r="K66" s="412">
        <v>50</v>
      </c>
      <c r="L66" s="422" t="s">
        <v>430</v>
      </c>
      <c r="M66" t="s">
        <v>45</v>
      </c>
    </row>
    <row r="67" spans="2:13">
      <c r="B67" t="s">
        <v>272</v>
      </c>
      <c r="C67" t="s">
        <v>125</v>
      </c>
      <c r="D67" s="36">
        <v>26</v>
      </c>
      <c r="E67" s="33" t="s">
        <v>112</v>
      </c>
      <c r="F67" t="s">
        <v>89</v>
      </c>
      <c r="I67" t="s">
        <v>401</v>
      </c>
      <c r="J67" s="412">
        <v>750</v>
      </c>
      <c r="K67" s="412">
        <v>2500</v>
      </c>
      <c r="L67" s="422" t="s">
        <v>425</v>
      </c>
      <c r="M67" t="s">
        <v>44</v>
      </c>
    </row>
    <row r="68" spans="2:13">
      <c r="B68" t="s">
        <v>272</v>
      </c>
      <c r="C68" t="s">
        <v>124</v>
      </c>
      <c r="D68" s="33" t="s">
        <v>164</v>
      </c>
      <c r="E68" s="33">
        <v>3.6</v>
      </c>
      <c r="F68" t="s">
        <v>89</v>
      </c>
      <c r="I68" t="s">
        <v>402</v>
      </c>
      <c r="J68" s="412">
        <v>5000</v>
      </c>
      <c r="K68" s="412">
        <v>10000</v>
      </c>
      <c r="L68" s="422" t="s">
        <v>430</v>
      </c>
      <c r="M68" t="s">
        <v>424</v>
      </c>
    </row>
    <row r="69" spans="2:13">
      <c r="B69" t="s">
        <v>273</v>
      </c>
      <c r="C69" t="s">
        <v>123</v>
      </c>
      <c r="D69" s="53">
        <v>81</v>
      </c>
      <c r="E69" s="33">
        <v>7.1</v>
      </c>
    </row>
    <row r="70" spans="2:13">
      <c r="B70" s="62"/>
      <c r="C70" s="5" t="s">
        <v>29</v>
      </c>
      <c r="D70" s="35">
        <v>7</v>
      </c>
      <c r="E70" s="35" t="s">
        <v>166</v>
      </c>
      <c r="I70" t="s">
        <v>413</v>
      </c>
    </row>
    <row r="71" spans="2:13">
      <c r="C71" t="s">
        <v>122</v>
      </c>
      <c r="D71" s="53">
        <v>46</v>
      </c>
      <c r="E71" s="33" t="s">
        <v>113</v>
      </c>
    </row>
    <row r="72" spans="2:13">
      <c r="B72" t="s">
        <v>272</v>
      </c>
      <c r="C72" t="s">
        <v>551</v>
      </c>
      <c r="D72" s="36" t="s">
        <v>259</v>
      </c>
      <c r="E72" s="35" t="s">
        <v>166</v>
      </c>
      <c r="F72" t="s">
        <v>97</v>
      </c>
      <c r="I72" t="s">
        <v>552</v>
      </c>
      <c r="J72" s="412">
        <v>50</v>
      </c>
      <c r="K72" s="412">
        <v>300</v>
      </c>
      <c r="M72" t="s">
        <v>44</v>
      </c>
    </row>
    <row r="73" spans="2:13">
      <c r="B73" t="s">
        <v>272</v>
      </c>
      <c r="C73" t="s">
        <v>121</v>
      </c>
      <c r="D73" s="33" t="s">
        <v>165</v>
      </c>
      <c r="E73" s="33" t="s">
        <v>112</v>
      </c>
      <c r="F73" t="s">
        <v>89</v>
      </c>
      <c r="G73" t="s">
        <v>102</v>
      </c>
      <c r="I73" t="s">
        <v>415</v>
      </c>
      <c r="J73" s="412">
        <v>12000</v>
      </c>
      <c r="K73" s="412">
        <v>30000</v>
      </c>
      <c r="L73" s="422" t="s">
        <v>425</v>
      </c>
      <c r="M73" t="s">
        <v>423</v>
      </c>
    </row>
    <row r="74" spans="2:13">
      <c r="B74" s="62"/>
      <c r="C74" s="5" t="s">
        <v>33</v>
      </c>
      <c r="D74" s="35">
        <v>11</v>
      </c>
      <c r="E74" s="35" t="s">
        <v>166</v>
      </c>
      <c r="I74" t="s">
        <v>416</v>
      </c>
      <c r="J74" s="412">
        <v>3500</v>
      </c>
      <c r="K74" s="412">
        <v>6000</v>
      </c>
      <c r="M74" t="s">
        <v>44</v>
      </c>
    </row>
    <row r="75" spans="2:13">
      <c r="B75" t="s">
        <v>272</v>
      </c>
      <c r="C75" t="s">
        <v>120</v>
      </c>
      <c r="D75" s="53">
        <v>53</v>
      </c>
      <c r="E75" s="33" t="s">
        <v>119</v>
      </c>
      <c r="F75" t="s">
        <v>93</v>
      </c>
      <c r="G75" t="s">
        <v>92</v>
      </c>
      <c r="I75" t="s">
        <v>417</v>
      </c>
      <c r="J75" s="412">
        <v>40</v>
      </c>
      <c r="K75" s="412">
        <v>2500</v>
      </c>
      <c r="L75" s="421" t="s">
        <v>432</v>
      </c>
      <c r="M75" t="s">
        <v>44</v>
      </c>
    </row>
  </sheetData>
  <sortState ref="C8:F73">
    <sortCondition ref="C8"/>
  </sortState>
  <phoneticPr fontId="15" type="noConversion"/>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1 - Project Information</vt:lpstr>
      <vt:lpstr>2 - Property Staff Interview</vt:lpstr>
      <vt:lpstr>3 - Resilience Assessment</vt:lpstr>
      <vt:lpstr>4 - Energy and Water</vt:lpstr>
      <vt:lpstr>5 - Solar PV Feasibility</vt:lpstr>
      <vt:lpstr>7 - Solar PV Cash Flow</vt:lpstr>
      <vt:lpstr>6 - Solar Storage - REopt</vt:lpstr>
      <vt:lpstr>7 - Recommended Strategies</vt:lpstr>
      <vt:lpstr>Lists</vt:lpstr>
      <vt:lpstr>Conditional Formatting</vt:lpstr>
      <vt:lpstr>'1 - Project Information'!Print_Area</vt:lpstr>
      <vt:lpstr>'2 - Property Staff Interview'!Print_Area</vt:lpstr>
      <vt:lpstr>'3 - Resilience Assessment'!Print_Area</vt:lpstr>
      <vt:lpstr>'5 - Solar PV Feasibility'!Print_Area</vt:lpstr>
      <vt:lpstr>'6 - Solar Storage - REopt'!Print_Area</vt:lpstr>
      <vt:lpstr>'7 - Recommended Strategies'!Print_Area</vt:lpstr>
      <vt:lpstr>Lists!Print_Area</vt:lpstr>
    </vt:vector>
  </TitlesOfParts>
  <Company>New Ecology, Inc.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 Chase</dc:creator>
  <cp:lastModifiedBy>Studhalter, Casey (DOEE)</cp:lastModifiedBy>
  <cp:lastPrinted>2019-01-27T15:29:22Z</cp:lastPrinted>
  <dcterms:created xsi:type="dcterms:W3CDTF">2017-02-17T19:30:52Z</dcterms:created>
  <dcterms:modified xsi:type="dcterms:W3CDTF">2019-07-31T20:58:48Z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oiler_eff" linkTarget="Prop_boiler_eff">
    <vt:lpwstr>#REF!</vt:lpwstr>
  </property>
</Properties>
</file>